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rontpage" sheetId="6" r:id="rId1"/>
    <sheet name="Calculations" sheetId="7" r:id="rId2"/>
    <sheet name="Rates" sheetId="1" r:id="rId3"/>
  </sheets>
  <externalReferences>
    <externalReference r:id="rId4"/>
  </externalReferences>
  <definedNames>
    <definedName name="Arrival___B">'[1]New per diem'!#REF!</definedName>
    <definedName name="Arrival___NB">'[1]New per diem'!#REF!</definedName>
    <definedName name="Countries">#REF!</definedName>
    <definedName name="Country_name">#REF!</definedName>
    <definedName name="Depart___B">'[1]New per diem'!#REF!</definedName>
    <definedName name="Depart___NB">'[1]New per diem'!#REF!</definedName>
    <definedName name="Full_day">'[1]New per diem'!#REF!</definedName>
    <definedName name="_xlnm.Print_Area" localSheetId="0">Frontpage!$A$1:$J$47</definedName>
    <definedName name="Report">#REF!</definedName>
    <definedName name="Report_With_Notes">#REF!</definedName>
    <definedName name="Reprot_no_notes">#REF!</definedName>
  </definedNames>
  <calcPr calcId="145621"/>
</workbook>
</file>

<file path=xl/calcChain.xml><?xml version="1.0" encoding="utf-8"?>
<calcChain xmlns="http://schemas.openxmlformats.org/spreadsheetml/2006/main">
  <c r="E16" i="7" l="1"/>
  <c r="F16" i="7" s="1"/>
  <c r="E15" i="7"/>
  <c r="C19" i="7" s="1"/>
  <c r="B28" i="6" l="1"/>
  <c r="H33" i="6"/>
  <c r="F33" i="6"/>
  <c r="E33" i="6"/>
  <c r="H32" i="6"/>
  <c r="F32" i="6"/>
  <c r="E32" i="6"/>
  <c r="C18" i="7"/>
  <c r="E18" i="7" s="1"/>
  <c r="F15" i="7" l="1"/>
  <c r="E3" i="7"/>
  <c r="A17" i="7"/>
  <c r="C17" i="7" s="1"/>
  <c r="F18" i="7" s="1"/>
  <c r="D18" i="7"/>
  <c r="J36" i="6"/>
  <c r="J31" i="6"/>
  <c r="J26" i="6"/>
  <c r="I22" i="6"/>
  <c r="I36" i="6"/>
  <c r="I31" i="6"/>
  <c r="I26" i="6"/>
  <c r="C3" i="7"/>
  <c r="A15" i="7"/>
  <c r="C15" i="7" s="1"/>
  <c r="F9" i="7"/>
  <c r="F10" i="7"/>
  <c r="F6" i="7"/>
  <c r="F8" i="7"/>
  <c r="F11" i="7"/>
  <c r="F7" i="7"/>
  <c r="E7" i="7" s="1"/>
  <c r="I4" i="1"/>
  <c r="G4" i="1"/>
  <c r="C27" i="6" l="1"/>
  <c r="D15" i="7"/>
  <c r="D16" i="7"/>
  <c r="C28" i="6" s="1"/>
  <c r="I33" i="6"/>
  <c r="I32" i="6"/>
  <c r="E19" i="7"/>
  <c r="F19" i="7" s="1"/>
  <c r="B27" i="6"/>
  <c r="C32" i="6"/>
  <c r="C33" i="6"/>
  <c r="B32" i="6"/>
  <c r="G7" i="7"/>
  <c r="H7" i="7"/>
  <c r="I7" i="7"/>
  <c r="J7" i="7"/>
  <c r="B23" i="7"/>
  <c r="B15" i="7"/>
  <c r="B33" i="6"/>
  <c r="E6" i="7"/>
  <c r="B22" i="7" s="1"/>
  <c r="E11" i="7"/>
  <c r="B27" i="7" s="1"/>
  <c r="E8" i="7"/>
  <c r="B24" i="7" s="1"/>
  <c r="E9" i="7"/>
  <c r="B25" i="7" s="1"/>
  <c r="E10" i="7"/>
  <c r="B26" i="7" s="1"/>
  <c r="I28" i="6" l="1"/>
  <c r="G28" i="6"/>
  <c r="D28" i="6"/>
  <c r="H28" i="6"/>
  <c r="F28" i="6"/>
  <c r="E28" i="6"/>
  <c r="H27" i="6"/>
  <c r="G27" i="6"/>
  <c r="F27" i="6"/>
  <c r="D27" i="6"/>
  <c r="E27" i="6"/>
  <c r="I27" i="6" s="1"/>
  <c r="D33" i="6"/>
  <c r="D32" i="6"/>
  <c r="G33" i="6"/>
  <c r="J33" i="6" s="1"/>
  <c r="G32" i="6"/>
  <c r="J32" i="6" s="1"/>
  <c r="J11" i="7"/>
  <c r="J10" i="7"/>
  <c r="J9" i="7"/>
  <c r="J8" i="7"/>
  <c r="J6" i="7"/>
  <c r="I6" i="7"/>
  <c r="I11" i="7"/>
  <c r="I10" i="7"/>
  <c r="I9" i="7"/>
  <c r="I8" i="7"/>
  <c r="H6" i="7"/>
  <c r="H11" i="7"/>
  <c r="H10" i="7"/>
  <c r="H9" i="7"/>
  <c r="H8" i="7"/>
  <c r="G8" i="7"/>
  <c r="G11" i="7"/>
  <c r="G10" i="7"/>
  <c r="G9" i="7"/>
  <c r="G6" i="7"/>
  <c r="J41" i="6"/>
  <c r="J42" i="6"/>
  <c r="J43" i="6"/>
  <c r="J44" i="6"/>
  <c r="J45" i="6"/>
  <c r="J40" i="6"/>
  <c r="J39" i="6"/>
  <c r="J38" i="6"/>
  <c r="J37" i="6"/>
  <c r="J28" i="6" l="1"/>
  <c r="J27" i="6"/>
  <c r="J46" i="6" s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" i="1"/>
  <c r="I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" i="1"/>
  <c r="G5" i="1"/>
</calcChain>
</file>

<file path=xl/sharedStrings.xml><?xml version="1.0" encoding="utf-8"?>
<sst xmlns="http://schemas.openxmlformats.org/spreadsheetml/2006/main" count="299" uniqueCount="192">
  <si>
    <t>Country name</t>
  </si>
  <si>
    <t>Country Code</t>
  </si>
  <si>
    <t>Per Diem Rate</t>
  </si>
  <si>
    <t>Currency</t>
  </si>
  <si>
    <t>Afghanistan - Kabul</t>
  </si>
  <si>
    <t>AFK</t>
  </si>
  <si>
    <t>EUR</t>
  </si>
  <si>
    <t>Albania</t>
  </si>
  <si>
    <t>ALO</t>
  </si>
  <si>
    <t>Andorra</t>
  </si>
  <si>
    <t>AND</t>
  </si>
  <si>
    <t>Armenia</t>
  </si>
  <si>
    <t>ARM</t>
  </si>
  <si>
    <t>Australia</t>
  </si>
  <si>
    <t>AU</t>
  </si>
  <si>
    <t>AUD</t>
  </si>
  <si>
    <t>Austria</t>
  </si>
  <si>
    <t>AT</t>
  </si>
  <si>
    <t>Azerbaijan</t>
  </si>
  <si>
    <t>AZ</t>
  </si>
  <si>
    <t>Belgium</t>
  </si>
  <si>
    <t>BE</t>
  </si>
  <si>
    <t>Bosnia and Herzeg</t>
  </si>
  <si>
    <t>B&amp;H</t>
  </si>
  <si>
    <t>Bulgaria</t>
  </si>
  <si>
    <t>BU</t>
  </si>
  <si>
    <t>Canada</t>
  </si>
  <si>
    <t>CA</t>
  </si>
  <si>
    <t>CAD</t>
  </si>
  <si>
    <t>Chile</t>
  </si>
  <si>
    <t>CHI</t>
  </si>
  <si>
    <t xml:space="preserve">Croatia </t>
  </si>
  <si>
    <t>CR</t>
  </si>
  <si>
    <t>Cyprus</t>
  </si>
  <si>
    <t>CY</t>
  </si>
  <si>
    <t>Czech Rep.</t>
  </si>
  <si>
    <t>CZ</t>
  </si>
  <si>
    <t>Denmark</t>
  </si>
  <si>
    <t>DK</t>
  </si>
  <si>
    <t>DKK</t>
  </si>
  <si>
    <t xml:space="preserve">Estonia </t>
  </si>
  <si>
    <t>EE</t>
  </si>
  <si>
    <t>Ethiopia</t>
  </si>
  <si>
    <t>ETH</t>
  </si>
  <si>
    <t>Finland</t>
  </si>
  <si>
    <t>FI</t>
  </si>
  <si>
    <t>France - Elsewhere</t>
  </si>
  <si>
    <t>FRE</t>
  </si>
  <si>
    <t>France - Paris</t>
  </si>
  <si>
    <t>FRP</t>
  </si>
  <si>
    <t>Georgia</t>
  </si>
  <si>
    <t>GO</t>
  </si>
  <si>
    <t>Germany</t>
  </si>
  <si>
    <t>GE</t>
  </si>
  <si>
    <t>GI</t>
  </si>
  <si>
    <t>GBP</t>
  </si>
  <si>
    <t>Greece</t>
  </si>
  <si>
    <t>GR</t>
  </si>
  <si>
    <t>Hungary</t>
  </si>
  <si>
    <t>HU</t>
  </si>
  <si>
    <t>Iceland</t>
  </si>
  <si>
    <t>IS</t>
  </si>
  <si>
    <t>Ireland</t>
  </si>
  <si>
    <t>IE</t>
  </si>
  <si>
    <t>Israel</t>
  </si>
  <si>
    <t>ILS</t>
  </si>
  <si>
    <t>Italy</t>
  </si>
  <si>
    <t>IT</t>
  </si>
  <si>
    <t>Japan</t>
  </si>
  <si>
    <t>JP</t>
  </si>
  <si>
    <t>JPY</t>
  </si>
  <si>
    <t>Korea, Republic of</t>
  </si>
  <si>
    <t>RKO</t>
  </si>
  <si>
    <t>KRW</t>
  </si>
  <si>
    <t>KO</t>
  </si>
  <si>
    <t>Latvia</t>
  </si>
  <si>
    <t>LV</t>
  </si>
  <si>
    <t>CHF</t>
  </si>
  <si>
    <t xml:space="preserve">Lithuania </t>
  </si>
  <si>
    <t>LX</t>
  </si>
  <si>
    <t>Luxembourg</t>
  </si>
  <si>
    <t>LU</t>
  </si>
  <si>
    <t xml:space="preserve">Macedonia </t>
  </si>
  <si>
    <t>MAO</t>
  </si>
  <si>
    <t>Malta</t>
  </si>
  <si>
    <t>MT</t>
  </si>
  <si>
    <t>Mexico</t>
  </si>
  <si>
    <t>MEX</t>
  </si>
  <si>
    <t xml:space="preserve">Moldova </t>
  </si>
  <si>
    <t>MO</t>
  </si>
  <si>
    <t>Monaco</t>
  </si>
  <si>
    <t>MON</t>
  </si>
  <si>
    <t>Montenegro</t>
  </si>
  <si>
    <t>MG</t>
  </si>
  <si>
    <t>Netherlands</t>
  </si>
  <si>
    <t>NL</t>
  </si>
  <si>
    <t>New Zealand</t>
  </si>
  <si>
    <t>NZ</t>
  </si>
  <si>
    <t>NZD</t>
  </si>
  <si>
    <t>Norway</t>
  </si>
  <si>
    <t>NO</t>
  </si>
  <si>
    <t>NOK</t>
  </si>
  <si>
    <t xml:space="preserve">Poland </t>
  </si>
  <si>
    <t>PL</t>
  </si>
  <si>
    <t>Portugal</t>
  </si>
  <si>
    <t>PT</t>
  </si>
  <si>
    <t xml:space="preserve">Romania </t>
  </si>
  <si>
    <t>RO</t>
  </si>
  <si>
    <t>Russian Federation</t>
  </si>
  <si>
    <t>UR</t>
  </si>
  <si>
    <t>San Marino</t>
  </si>
  <si>
    <t>SM</t>
  </si>
  <si>
    <t>Serbia</t>
  </si>
  <si>
    <t>SB</t>
  </si>
  <si>
    <t xml:space="preserve">Slovakia </t>
  </si>
  <si>
    <t>SK</t>
  </si>
  <si>
    <t xml:space="preserve">Slovenia </t>
  </si>
  <si>
    <t>SL</t>
  </si>
  <si>
    <t>Spain</t>
  </si>
  <si>
    <t>SP</t>
  </si>
  <si>
    <t>Sweden</t>
  </si>
  <si>
    <t>SE</t>
  </si>
  <si>
    <t>SEK</t>
  </si>
  <si>
    <t>Switzerland</t>
  </si>
  <si>
    <t xml:space="preserve">Turkey </t>
  </si>
  <si>
    <t>UK - London</t>
  </si>
  <si>
    <t>UKL</t>
  </si>
  <si>
    <t>UK - Others</t>
  </si>
  <si>
    <t>UKO</t>
  </si>
  <si>
    <t xml:space="preserve">Ukraine </t>
  </si>
  <si>
    <t>UA</t>
  </si>
  <si>
    <t>USA - Washington</t>
  </si>
  <si>
    <t>USW</t>
  </si>
  <si>
    <t>USD</t>
  </si>
  <si>
    <t>USA - New York</t>
  </si>
  <si>
    <t>USN</t>
  </si>
  <si>
    <t>USA - Others</t>
  </si>
  <si>
    <t>US</t>
  </si>
  <si>
    <t>Hotel incl. Breakfast(max 60%)</t>
  </si>
  <si>
    <t>Hotel excl. Breakfast(max 50%)</t>
  </si>
  <si>
    <t>Invoice currency:</t>
  </si>
  <si>
    <t>Other</t>
  </si>
  <si>
    <t>Total Inv.</t>
  </si>
  <si>
    <t>Amounts in original currency</t>
  </si>
  <si>
    <t>Item (a)</t>
  </si>
  <si>
    <t>Description</t>
  </si>
  <si>
    <t>Taxi</t>
  </si>
  <si>
    <t>Train</t>
  </si>
  <si>
    <t>Flights</t>
  </si>
  <si>
    <t>Hotel</t>
  </si>
  <si>
    <t>Rental car</t>
  </si>
  <si>
    <t>Gas</t>
  </si>
  <si>
    <t>KM allow</t>
  </si>
  <si>
    <t>Bus</t>
  </si>
  <si>
    <t>Parking</t>
  </si>
  <si>
    <t>Name:</t>
  </si>
  <si>
    <t>Purpose of travel:</t>
  </si>
  <si>
    <t xml:space="preserve"> Destination:</t>
  </si>
  <si>
    <t>Start date:</t>
  </si>
  <si>
    <t>End date:</t>
  </si>
  <si>
    <t>Currency rates applied (NATO Parity rates for the start date of contracted work):</t>
  </si>
  <si>
    <t>Company:</t>
  </si>
  <si>
    <t>Contract number:</t>
  </si>
  <si>
    <t>Currency (if other):</t>
  </si>
  <si>
    <t>Work day? (Check if work performed</t>
  </si>
  <si>
    <t>on travel day exceeds 4 hours.)</t>
  </si>
  <si>
    <t>Fees</t>
  </si>
  <si>
    <t>Per Diem</t>
  </si>
  <si>
    <t>Destination</t>
  </si>
  <si>
    <t>Per diem</t>
  </si>
  <si>
    <t>Rate</t>
  </si>
  <si>
    <t>Invoice currency</t>
  </si>
  <si>
    <t>Travel</t>
  </si>
  <si>
    <t>Work</t>
  </si>
  <si>
    <t xml:space="preserve"> = Rate</t>
  </si>
  <si>
    <t>Per diem in original currency</t>
  </si>
  <si>
    <t>SUM</t>
  </si>
  <si>
    <t>Other charges</t>
  </si>
  <si>
    <t>Days</t>
  </si>
  <si>
    <t>TOTAL</t>
  </si>
  <si>
    <t>Fee for travel and work days in original currency</t>
  </si>
  <si>
    <t>Rate no.</t>
  </si>
  <si>
    <t>Conversion rate</t>
  </si>
  <si>
    <t>No. of days</t>
  </si>
  <si>
    <t>No of days incl breakfast?</t>
  </si>
  <si>
    <t>wo/breakfast</t>
  </si>
  <si>
    <t>w/breakfast</t>
  </si>
  <si>
    <t>2018-2021</t>
  </si>
  <si>
    <t>Colombia</t>
  </si>
  <si>
    <t>CO</t>
  </si>
  <si>
    <t xml:space="preserve">Gibraltar </t>
  </si>
  <si>
    <t>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</si>
</sst>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_);_(@_)"/>
    <numFmt numFmtId="166" formatCode="_ * #,##0.00_ ;_ * \-#,##0.00_ ;_ * &quot;-&quot;??_ ;_ @_ 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6"/>
      <color theme="1"/>
      <name val="Arial Black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63">
    <xf numFmtId="0" fontId="0" fillId="0" borderId="0" xfId="0"/>
    <xf numFmtId="0" fontId="3" fillId="2" borderId="2" xfId="1" applyFont="1" applyFill="1" applyBorder="1"/>
    <xf numFmtId="0" fontId="3" fillId="0" borderId="2" xfId="1" applyFont="1" applyBorder="1"/>
    <xf numFmtId="164" fontId="3" fillId="0" borderId="2" xfId="2" applyNumberFormat="1" applyFont="1" applyBorder="1" applyProtection="1">
      <protection locked="0"/>
    </xf>
    <xf numFmtId="0" fontId="3" fillId="0" borderId="2" xfId="1" applyFont="1" applyFill="1" applyBorder="1"/>
    <xf numFmtId="164" fontId="3" fillId="0" borderId="2" xfId="2" applyNumberFormat="1" applyFont="1" applyFill="1" applyBorder="1" applyProtection="1">
      <protection locked="0"/>
    </xf>
    <xf numFmtId="0" fontId="1" fillId="0" borderId="0" xfId="0" applyFont="1"/>
    <xf numFmtId="165" fontId="1" fillId="0" borderId="2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43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3" fillId="3" borderId="2" xfId="1" applyFont="1" applyFill="1" applyBorder="1"/>
    <xf numFmtId="164" fontId="3" fillId="3" borderId="2" xfId="2" applyNumberFormat="1" applyFon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43" fontId="0" fillId="0" borderId="0" xfId="3" applyFont="1" applyBorder="1"/>
    <xf numFmtId="43" fontId="0" fillId="0" borderId="0" xfId="3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/>
    <xf numFmtId="0" fontId="9" fillId="0" borderId="0" xfId="0" applyFont="1"/>
    <xf numFmtId="0" fontId="1" fillId="0" borderId="0" xfId="0" applyFont="1" applyAlignment="1">
      <alignment horizontal="center"/>
    </xf>
    <xf numFmtId="167" fontId="0" fillId="0" borderId="0" xfId="0" applyNumberFormat="1"/>
    <xf numFmtId="0" fontId="0" fillId="0" borderId="2" xfId="0" applyNumberFormat="1" applyBorder="1" applyAlignment="1">
      <alignment horizontal="center"/>
    </xf>
    <xf numFmtId="0" fontId="1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</xf>
    <xf numFmtId="167" fontId="0" fillId="0" borderId="0" xfId="0" applyNumberFormat="1" applyBorder="1" applyAlignment="1"/>
    <xf numFmtId="0" fontId="1" fillId="0" borderId="0" xfId="0" applyFont="1" applyBorder="1"/>
    <xf numFmtId="167" fontId="0" fillId="0" borderId="7" xfId="0" applyNumberFormat="1" applyBorder="1" applyAlignment="1"/>
    <xf numFmtId="43" fontId="0" fillId="0" borderId="0" xfId="3" applyFont="1" applyBorder="1" applyProtection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Fill="1" applyBorder="1" applyProtection="1"/>
    <xf numFmtId="0" fontId="1" fillId="0" borderId="0" xfId="0" applyNumberFormat="1" applyFont="1" applyBorder="1" applyAlignment="1">
      <alignment horizontal="center"/>
    </xf>
    <xf numFmtId="1" fontId="0" fillId="0" borderId="0" xfId="0" applyNumberFormat="1"/>
    <xf numFmtId="0" fontId="0" fillId="0" borderId="2" xfId="0" applyNumberFormat="1" applyBorder="1"/>
    <xf numFmtId="43" fontId="10" fillId="4" borderId="2" xfId="3" applyFont="1" applyFill="1" applyBorder="1" applyAlignment="1" applyProtection="1">
      <alignment horizontal="center"/>
      <protection locked="0"/>
    </xf>
    <xf numFmtId="167" fontId="10" fillId="0" borderId="2" xfId="0" applyNumberFormat="1" applyFont="1" applyBorder="1" applyAlignment="1"/>
    <xf numFmtId="167" fontId="10" fillId="0" borderId="3" xfId="0" applyNumberFormat="1" applyFont="1" applyBorder="1" applyAlignment="1"/>
    <xf numFmtId="43" fontId="10" fillId="0" borderId="2" xfId="3" applyFont="1" applyBorder="1" applyProtection="1"/>
    <xf numFmtId="43" fontId="10" fillId="4" borderId="5" xfId="3" applyFont="1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Fill="1"/>
  </cellXfs>
  <cellStyles count="5">
    <cellStyle name="Comma" xfId="3" builtinId="3"/>
    <cellStyle name="Comma 2" xfId="4"/>
    <cellStyle name="Comma_Per Diem updated 18.09.07 PD" xfId="2"/>
    <cellStyle name="Normal" xfId="0" builtinId="0"/>
    <cellStyle name="Normal_Per Diem updated 18.09.07 PD" xfId="1"/>
  </cellStyles>
  <dxfs count="0"/>
  <tableStyles count="0" defaultTableStyle="TableStyleMedium2" defaultPivotStyle="PivotStyleMedium9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udreaum\Local%20Settings\Temporary%20Internet%20Files\OLKBD\Per%20diem%202%20Nov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 per diem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zoomScaleNormal="100" workbookViewId="0">
      <selection activeCell="A29" sqref="A29"/>
    </sheetView>
  </sheetViews>
  <sheetFormatPr defaultRowHeight="15" x14ac:dyDescent="0.25"/>
  <cols>
    <col min="1" max="1" width="10" customWidth="1"/>
  </cols>
  <sheetData>
    <row r="1" spans="1:10" s="18" customFormat="1" ht="24.75" x14ac:dyDescent="0.5">
      <c r="A1" s="19" t="s">
        <v>155</v>
      </c>
      <c r="B1"/>
      <c r="C1"/>
      <c r="D1" s="54"/>
      <c r="E1" s="55"/>
      <c r="F1" s="55"/>
      <c r="G1" s="55"/>
      <c r="H1" s="55"/>
      <c r="I1" s="56"/>
      <c r="J1"/>
    </row>
    <row r="2" spans="1:10" s="18" customFormat="1" ht="24.75" x14ac:dyDescent="0.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s="6" customFormat="1" ht="18.75" x14ac:dyDescent="0.3">
      <c r="A3" s="19" t="s">
        <v>161</v>
      </c>
      <c r="B3"/>
      <c r="C3"/>
      <c r="D3" s="54"/>
      <c r="E3" s="55"/>
      <c r="F3" s="55"/>
      <c r="G3" s="55"/>
      <c r="H3" s="55"/>
      <c r="I3" s="56"/>
      <c r="J3"/>
    </row>
    <row r="4" spans="1:10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s="6" customFormat="1" ht="18.75" x14ac:dyDescent="0.3">
      <c r="A5" s="19" t="s">
        <v>162</v>
      </c>
      <c r="B5"/>
      <c r="C5"/>
      <c r="D5" s="54"/>
      <c r="E5" s="55"/>
      <c r="F5" s="55"/>
      <c r="G5" s="55"/>
      <c r="H5" s="55"/>
      <c r="I5" s="56"/>
      <c r="J5"/>
    </row>
    <row r="6" spans="1:10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s="6" customFormat="1" ht="18.75" x14ac:dyDescent="0.3">
      <c r="A7" s="19" t="s">
        <v>156</v>
      </c>
      <c r="B7"/>
      <c r="C7"/>
      <c r="D7" s="54"/>
      <c r="E7" s="55"/>
      <c r="F7" s="55"/>
      <c r="G7" s="55"/>
      <c r="H7" s="55"/>
      <c r="I7" s="56"/>
      <c r="J7"/>
    </row>
    <row r="8" spans="1:10" x14ac:dyDescent="0.25">
      <c r="A8" s="23"/>
      <c r="B8" s="6"/>
      <c r="C8" s="6"/>
      <c r="D8" s="24"/>
      <c r="E8" s="24"/>
      <c r="F8" s="24"/>
      <c r="G8" s="24"/>
      <c r="H8" s="24"/>
      <c r="I8" s="24"/>
      <c r="J8" s="6"/>
    </row>
    <row r="9" spans="1:10" s="6" customFormat="1" ht="11.25" x14ac:dyDescent="0.2">
      <c r="H9" s="20" t="s">
        <v>184</v>
      </c>
    </row>
    <row r="10" spans="1:10" ht="18.75" x14ac:dyDescent="0.3">
      <c r="A10" s="19" t="s">
        <v>157</v>
      </c>
      <c r="D10" s="54" t="s">
        <v>20</v>
      </c>
      <c r="E10" s="55"/>
      <c r="F10" s="56"/>
      <c r="H10" s="17"/>
    </row>
    <row r="11" spans="1:10" s="6" customFormat="1" ht="11.25" x14ac:dyDescent="0.2">
      <c r="H11" s="20"/>
    </row>
    <row r="12" spans="1:10" s="6" customFormat="1" ht="11.25" x14ac:dyDescent="0.2">
      <c r="A12" s="23"/>
    </row>
    <row r="13" spans="1:10" x14ac:dyDescent="0.25">
      <c r="A13" s="6"/>
      <c r="B13" s="6"/>
      <c r="C13" s="6"/>
      <c r="D13" s="6"/>
      <c r="E13" s="6"/>
      <c r="F13" s="6"/>
      <c r="G13" s="6"/>
      <c r="H13" s="20" t="s">
        <v>164</v>
      </c>
      <c r="I13" s="6"/>
      <c r="J13" s="6"/>
    </row>
    <row r="14" spans="1:10" s="6" customFormat="1" ht="18.75" x14ac:dyDescent="0.3">
      <c r="A14" s="19" t="s">
        <v>158</v>
      </c>
      <c r="B14"/>
      <c r="C14"/>
      <c r="D14" s="59"/>
      <c r="E14" s="60"/>
      <c r="F14" s="61"/>
      <c r="G14"/>
      <c r="H14" s="17"/>
      <c r="I14"/>
      <c r="J14"/>
    </row>
    <row r="15" spans="1:10" s="6" customFormat="1" ht="11.25" x14ac:dyDescent="0.2">
      <c r="H15" s="20" t="s">
        <v>165</v>
      </c>
    </row>
    <row r="16" spans="1:10" s="6" customFormat="1" ht="18.75" x14ac:dyDescent="0.3">
      <c r="A16" s="19" t="s">
        <v>159</v>
      </c>
      <c r="D16" s="59"/>
      <c r="E16" s="60"/>
      <c r="F16" s="61"/>
      <c r="G16"/>
      <c r="H16" s="17"/>
      <c r="I16"/>
      <c r="J1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s="6" customFormat="1" x14ac:dyDescent="0.25">
      <c r="H18" s="20" t="s">
        <v>163</v>
      </c>
      <c r="J18"/>
    </row>
    <row r="19" spans="1:10" ht="18.75" x14ac:dyDescent="0.3">
      <c r="A19" s="19" t="s">
        <v>140</v>
      </c>
      <c r="B19" s="6"/>
      <c r="C19" s="6"/>
      <c r="D19" s="54" t="s">
        <v>101</v>
      </c>
      <c r="E19" s="55"/>
      <c r="F19" s="56"/>
      <c r="H19" s="22"/>
      <c r="J19" s="6"/>
    </row>
    <row r="20" spans="1:10" s="6" customFormat="1" x14ac:dyDescent="0.25">
      <c r="J20"/>
    </row>
    <row r="21" spans="1:10" ht="18.75" x14ac:dyDescent="0.3">
      <c r="A21" s="19" t="s">
        <v>160</v>
      </c>
      <c r="J21" s="6"/>
    </row>
    <row r="22" spans="1:10" s="6" customFormat="1" x14ac:dyDescent="0.25">
      <c r="D22" s="6" t="s">
        <v>101</v>
      </c>
      <c r="E22" s="6" t="s">
        <v>6</v>
      </c>
      <c r="F22" s="6" t="s">
        <v>133</v>
      </c>
      <c r="G22" s="6" t="s">
        <v>55</v>
      </c>
      <c r="H22" s="6" t="s">
        <v>28</v>
      </c>
      <c r="I22" s="39" t="str">
        <f>IF(H19=0, "Other", H19)</f>
        <v>Other</v>
      </c>
      <c r="J22"/>
    </row>
    <row r="23" spans="1:10" x14ac:dyDescent="0.25">
      <c r="D23" s="43">
        <v>0.1145</v>
      </c>
      <c r="E23" s="44">
        <v>1</v>
      </c>
      <c r="F23" s="44">
        <v>0.89349999999999996</v>
      </c>
      <c r="G23" s="44">
        <v>1.4065000000000001</v>
      </c>
      <c r="H23" s="44">
        <v>0.7228</v>
      </c>
      <c r="I23" s="43">
        <v>0.1341</v>
      </c>
      <c r="J23" s="6"/>
    </row>
    <row r="24" spans="1:10" s="6" customFormat="1" x14ac:dyDescent="0.25">
      <c r="A24"/>
      <c r="B24"/>
      <c r="C24"/>
      <c r="D24" s="32"/>
      <c r="E24" s="34"/>
      <c r="F24" s="34"/>
      <c r="G24" s="34"/>
      <c r="H24" s="34"/>
      <c r="I24" s="34"/>
    </row>
    <row r="25" spans="1:10" ht="18.75" x14ac:dyDescent="0.3">
      <c r="A25" s="19" t="s">
        <v>167</v>
      </c>
      <c r="B25" s="14"/>
      <c r="C25" s="14"/>
      <c r="D25" s="51" t="s">
        <v>175</v>
      </c>
      <c r="E25" s="52"/>
      <c r="F25" s="52"/>
      <c r="G25" s="52"/>
      <c r="H25" s="52"/>
      <c r="I25" s="53"/>
      <c r="J25" s="31" t="s">
        <v>142</v>
      </c>
    </row>
    <row r="26" spans="1:10" s="6" customFormat="1" ht="11.25" x14ac:dyDescent="0.2">
      <c r="B26" s="47" t="s">
        <v>183</v>
      </c>
      <c r="C26" s="48" t="s">
        <v>170</v>
      </c>
      <c r="D26" s="26" t="s">
        <v>101</v>
      </c>
      <c r="E26" s="26" t="s">
        <v>6</v>
      </c>
      <c r="F26" s="26" t="s">
        <v>133</v>
      </c>
      <c r="G26" s="26" t="s">
        <v>55</v>
      </c>
      <c r="H26" s="26" t="s">
        <v>28</v>
      </c>
      <c r="I26" s="27" t="str">
        <f>IF(H19=0, "Other", H19)</f>
        <v>Other</v>
      </c>
      <c r="J26" s="27" t="str">
        <f>IF(H19=0, D19, H19)</f>
        <v>NOK</v>
      </c>
    </row>
    <row r="27" spans="1:10" s="6" customFormat="1" ht="12" x14ac:dyDescent="0.2">
      <c r="A27" s="6" t="s">
        <v>185</v>
      </c>
      <c r="B27" s="42">
        <f>Calculations!E15</f>
        <v>0</v>
      </c>
      <c r="C27" s="42">
        <f>Calculations!D15</f>
        <v>113</v>
      </c>
      <c r="D27" s="42">
        <f>IF(Calculations!$B$15=D26,B27*C27, 0)</f>
        <v>0</v>
      </c>
      <c r="E27" s="42">
        <f>IF(Calculations!$B$15=E26,B27*C27, 0)</f>
        <v>0</v>
      </c>
      <c r="F27" s="42">
        <f>IF(Calculations!$B$15=F26,B27*C27, 0)</f>
        <v>0</v>
      </c>
      <c r="G27" s="42">
        <f>IF(Calculations!$B$15=G26,B27*C27, 0)</f>
        <v>0</v>
      </c>
      <c r="H27" s="42">
        <f>IF(Calculations!$B$15=H26,B27*C27, 0)</f>
        <v>0</v>
      </c>
      <c r="I27" s="42">
        <f>IF(SUM(D27:H27)=0, B27*C27, 0)</f>
        <v>0</v>
      </c>
      <c r="J27" s="45">
        <f>D27*Calculations!$B$22+E27*Calculations!$B$23+F27*Calculations!$B$24+G27*Calculations!$B$25+H27*Calculations!$B$26+I27*Calculations!$B$27</f>
        <v>0</v>
      </c>
    </row>
    <row r="28" spans="1:10" s="6" customFormat="1" ht="12" x14ac:dyDescent="0.2">
      <c r="A28" s="6" t="s">
        <v>186</v>
      </c>
      <c r="B28" s="42">
        <f>Calculations!E16</f>
        <v>0</v>
      </c>
      <c r="C28" s="42">
        <f>Calculations!D16</f>
        <v>90.4</v>
      </c>
      <c r="D28" s="42">
        <f>IF(Calculations!$B$15=D26,B28*C28, 0)</f>
        <v>0</v>
      </c>
      <c r="E28" s="42">
        <f>IF(Calculations!$B$15=E26,B28*C28, 0)</f>
        <v>0</v>
      </c>
      <c r="F28" s="42">
        <f>IF(Calculations!$B$15=F26,B28*C28, 0)</f>
        <v>0</v>
      </c>
      <c r="G28" s="42">
        <f>IF(Calculations!$B$15=G26,B28*C28, 0)</f>
        <v>0</v>
      </c>
      <c r="H28" s="42">
        <f>IF(Calculations!$B$15=H26,B28*C28, 0)</f>
        <v>0</v>
      </c>
      <c r="I28" s="42">
        <f>IF(Calculations!$B$15=I26,B28*C28, 0)</f>
        <v>0</v>
      </c>
      <c r="J28" s="45">
        <f>D28*Calculations!$B$22+E28*Calculations!$B$23+F28*Calculations!$B$24+G28*Calculations!$B$25+H28*Calculations!$B$26+I28*Calculations!$B$27</f>
        <v>0</v>
      </c>
    </row>
    <row r="29" spans="1:10" s="33" customFormat="1" ht="11.25" x14ac:dyDescent="0.2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s="6" customFormat="1" ht="18.75" x14ac:dyDescent="0.3">
      <c r="A30" s="19" t="s">
        <v>166</v>
      </c>
      <c r="D30" s="51" t="s">
        <v>180</v>
      </c>
      <c r="E30" s="52"/>
      <c r="F30" s="52"/>
      <c r="G30" s="52"/>
      <c r="H30" s="52"/>
      <c r="I30" s="53"/>
      <c r="J30" s="31" t="s">
        <v>142</v>
      </c>
    </row>
    <row r="31" spans="1:10" s="6" customFormat="1" ht="12.75" x14ac:dyDescent="0.2">
      <c r="A31" s="36"/>
      <c r="B31" s="47" t="s">
        <v>183</v>
      </c>
      <c r="C31" s="48" t="s">
        <v>170</v>
      </c>
      <c r="D31" s="26" t="s">
        <v>101</v>
      </c>
      <c r="E31" s="26" t="s">
        <v>6</v>
      </c>
      <c r="F31" s="26" t="s">
        <v>133</v>
      </c>
      <c r="G31" s="26" t="s">
        <v>55</v>
      </c>
      <c r="H31" s="26" t="s">
        <v>28</v>
      </c>
      <c r="I31" s="27" t="str">
        <f>IF(H19=0, "Other", H19)</f>
        <v>Other</v>
      </c>
      <c r="J31" s="27" t="str">
        <f>IF(H19=0, D19, H19)</f>
        <v>NOK</v>
      </c>
    </row>
    <row r="32" spans="1:10" s="6" customFormat="1" x14ac:dyDescent="0.25">
      <c r="A32" s="37"/>
      <c r="B32" s="42">
        <f>Calculations!E18</f>
        <v>0</v>
      </c>
      <c r="C32" s="42">
        <f>Calculations!C17/2</f>
        <v>2567.5</v>
      </c>
      <c r="D32" s="42">
        <f>IF($D$19=D31,B32*C32, 0)</f>
        <v>0</v>
      </c>
      <c r="E32" s="42">
        <f>IF($D$19=E31,B32*C32, 0)</f>
        <v>0</v>
      </c>
      <c r="F32" s="42">
        <f>IF($D$19=F31,B32*C32, 0)</f>
        <v>0</v>
      </c>
      <c r="G32" s="42">
        <f>IF($D$19=G31,B32*C32, 0)</f>
        <v>0</v>
      </c>
      <c r="H32" s="42">
        <f>IF($D$19=H31,B32*C32, 0)</f>
        <v>0</v>
      </c>
      <c r="I32" s="42">
        <f>IF($D$19=I31,B32*C32, 0)</f>
        <v>0</v>
      </c>
      <c r="J32" s="45">
        <f>D32*Calculations!$B$22+E32*Calculations!$B$23+F32*Calculations!$B$24+G32*Calculations!$B$25+H32*Calculations!$B$26+I32*Calculations!$B$27</f>
        <v>0</v>
      </c>
    </row>
    <row r="33" spans="1:23" s="6" customFormat="1" x14ac:dyDescent="0.25">
      <c r="A33" s="38"/>
      <c r="B33" s="42">
        <f>Calculations!E19</f>
        <v>0</v>
      </c>
      <c r="C33" s="42">
        <f>Calculations!C17</f>
        <v>5135</v>
      </c>
      <c r="D33" s="42">
        <f>IF($D$19=D31,B33*C33, 0)</f>
        <v>0</v>
      </c>
      <c r="E33" s="42">
        <f>IF($D$19=E31,B33*C33, 0)</f>
        <v>0</v>
      </c>
      <c r="F33" s="42">
        <f>IF($D$19=F31,B33*C33, 0)</f>
        <v>0</v>
      </c>
      <c r="G33" s="42">
        <f>IF($D$19=G31,B33*C33, 0)</f>
        <v>0</v>
      </c>
      <c r="H33" s="42">
        <f>IF($D$19=H31,B33*C33, 0)</f>
        <v>0</v>
      </c>
      <c r="I33" s="42">
        <f>IF($D$19=I31,B33*C33, 0)</f>
        <v>0</v>
      </c>
      <c r="J33" s="45">
        <f>D33*Calculations!$B$22+E33*Calculations!$B$23+F33*Calculations!$B$24+G33*Calculations!$B$25+H33*Calculations!$B$26+I33*Calculations!$B$27</f>
        <v>0</v>
      </c>
      <c r="W33" s="35"/>
    </row>
    <row r="34" spans="1:23" s="6" customFormat="1" x14ac:dyDescent="0.25">
      <c r="W34" s="35"/>
    </row>
    <row r="35" spans="1:23" s="6" customFormat="1" ht="18.75" x14ac:dyDescent="0.3">
      <c r="A35" s="19" t="s">
        <v>177</v>
      </c>
      <c r="D35" s="51" t="s">
        <v>143</v>
      </c>
      <c r="E35" s="52"/>
      <c r="F35" s="52"/>
      <c r="G35" s="52"/>
      <c r="H35" s="52"/>
      <c r="I35" s="53"/>
      <c r="J35" s="31" t="s">
        <v>142</v>
      </c>
      <c r="W35" s="35"/>
    </row>
    <row r="36" spans="1:23" s="6" customFormat="1" x14ac:dyDescent="0.25">
      <c r="A36" s="25" t="s">
        <v>144</v>
      </c>
      <c r="B36" s="57" t="s">
        <v>145</v>
      </c>
      <c r="C36" s="58"/>
      <c r="D36" s="26" t="s">
        <v>101</v>
      </c>
      <c r="E36" s="26" t="s">
        <v>6</v>
      </c>
      <c r="F36" s="26" t="s">
        <v>133</v>
      </c>
      <c r="G36" s="26" t="s">
        <v>55</v>
      </c>
      <c r="H36" s="26" t="s">
        <v>28</v>
      </c>
      <c r="I36" s="27" t="str">
        <f>IF(H19=0, "Other", H19)</f>
        <v>Other</v>
      </c>
      <c r="J36" s="27" t="str">
        <f>IF(H19=0, D19, H19)</f>
        <v>NOK</v>
      </c>
      <c r="W36" s="35"/>
    </row>
    <row r="37" spans="1:23" s="6" customFormat="1" ht="12" x14ac:dyDescent="0.2">
      <c r="A37" s="28">
        <v>1</v>
      </c>
      <c r="B37" s="49" t="s">
        <v>146</v>
      </c>
      <c r="C37" s="50"/>
      <c r="D37" s="46"/>
      <c r="E37" s="46"/>
      <c r="F37" s="46"/>
      <c r="G37" s="46"/>
      <c r="H37" s="46"/>
      <c r="I37" s="46"/>
      <c r="J37" s="45">
        <f>D37*Calculations!$B$22+E37*Calculations!$B$23+F37*Calculations!$B$24+G37*Calculations!$B$25+H37*Calculations!$B$26+I37*Calculations!$B$27</f>
        <v>0</v>
      </c>
    </row>
    <row r="38" spans="1:23" x14ac:dyDescent="0.25">
      <c r="A38" s="28">
        <v>2</v>
      </c>
      <c r="B38" s="49" t="s">
        <v>147</v>
      </c>
      <c r="C38" s="50"/>
      <c r="D38" s="46"/>
      <c r="E38" s="46"/>
      <c r="F38" s="46"/>
      <c r="G38" s="46"/>
      <c r="H38" s="46"/>
      <c r="I38" s="46"/>
      <c r="J38" s="45">
        <f>D38*Calculations!$B$22+E38*Calculations!$B$23+F38*Calculations!$B$24+G38*Calculations!$B$25+H38*Calculations!$B$26+I38*Calculations!$B$27</f>
        <v>0</v>
      </c>
    </row>
    <row r="39" spans="1:23" x14ac:dyDescent="0.25">
      <c r="A39" s="28">
        <v>3</v>
      </c>
      <c r="B39" s="29" t="s">
        <v>148</v>
      </c>
      <c r="C39" s="30"/>
      <c r="D39" s="46"/>
      <c r="E39" s="46"/>
      <c r="F39" s="46"/>
      <c r="G39" s="46"/>
      <c r="H39" s="46"/>
      <c r="I39" s="46"/>
      <c r="J39" s="45">
        <f>D39*Calculations!$B$22+E39*Calculations!$B$23+F39*Calculations!$B$24+G39*Calculations!$B$25+H39*Calculations!$B$26+I39*Calculations!$B$27</f>
        <v>0</v>
      </c>
    </row>
    <row r="40" spans="1:23" x14ac:dyDescent="0.25">
      <c r="A40" s="28">
        <v>4</v>
      </c>
      <c r="B40" s="29" t="s">
        <v>149</v>
      </c>
      <c r="C40" s="30"/>
      <c r="D40" s="46"/>
      <c r="E40" s="46"/>
      <c r="F40" s="46"/>
      <c r="G40" s="46"/>
      <c r="H40" s="46"/>
      <c r="I40" s="46"/>
      <c r="J40" s="45">
        <f>D40*Calculations!$B$22+E40*Calculations!$B$23+F40*Calculations!$B$24+G40*Calculations!$B$25+H40*Calculations!$B$26+I40*Calculations!$B$27</f>
        <v>0</v>
      </c>
    </row>
    <row r="41" spans="1:23" x14ac:dyDescent="0.25">
      <c r="A41" s="28">
        <v>5</v>
      </c>
      <c r="B41" s="49" t="s">
        <v>150</v>
      </c>
      <c r="C41" s="50"/>
      <c r="D41" s="46"/>
      <c r="E41" s="46"/>
      <c r="F41" s="46"/>
      <c r="G41" s="46"/>
      <c r="H41" s="46"/>
      <c r="I41" s="46"/>
      <c r="J41" s="45">
        <f>D41*Calculations!$B$22+E41*Calculations!$B$23+F41*Calculations!$B$24+G41*Calculations!$B$25+H41*Calculations!$B$26+I41*Calculations!$B$27</f>
        <v>0</v>
      </c>
    </row>
    <row r="42" spans="1:23" x14ac:dyDescent="0.25">
      <c r="A42" s="28">
        <v>6</v>
      </c>
      <c r="B42" s="49" t="s">
        <v>151</v>
      </c>
      <c r="C42" s="50"/>
      <c r="D42" s="46"/>
      <c r="E42" s="46"/>
      <c r="F42" s="46"/>
      <c r="G42" s="46"/>
      <c r="H42" s="46"/>
      <c r="I42" s="46"/>
      <c r="J42" s="45">
        <f>D42*Calculations!$B$22+E42*Calculations!$B$23+F42*Calculations!$B$24+G42*Calculations!$B$25+H42*Calculations!$B$26+I42*Calculations!$B$27</f>
        <v>0</v>
      </c>
    </row>
    <row r="43" spans="1:23" x14ac:dyDescent="0.25">
      <c r="A43" s="28">
        <v>7</v>
      </c>
      <c r="B43" s="49" t="s">
        <v>152</v>
      </c>
      <c r="C43" s="50"/>
      <c r="D43" s="46"/>
      <c r="E43" s="46"/>
      <c r="F43" s="46"/>
      <c r="G43" s="46"/>
      <c r="H43" s="46"/>
      <c r="I43" s="46"/>
      <c r="J43" s="45">
        <f>D43*Calculations!$B$22+E43*Calculations!$B$23+F43*Calculations!$B$24+G43*Calculations!$B$25+H43*Calculations!$B$26+I43*Calculations!$B$27</f>
        <v>0</v>
      </c>
    </row>
    <row r="44" spans="1:23" x14ac:dyDescent="0.25">
      <c r="A44" s="28">
        <v>8</v>
      </c>
      <c r="B44" s="49" t="s">
        <v>153</v>
      </c>
      <c r="C44" s="50"/>
      <c r="D44" s="46"/>
      <c r="E44" s="46"/>
      <c r="F44" s="46"/>
      <c r="G44" s="46"/>
      <c r="H44" s="46"/>
      <c r="I44" s="46"/>
      <c r="J44" s="45">
        <f>D44*Calculations!$B$22+E44*Calculations!$B$23+F44*Calculations!$B$24+G44*Calculations!$B$25+H44*Calculations!$B$26+I44*Calculations!$B$27</f>
        <v>0</v>
      </c>
    </row>
    <row r="45" spans="1:23" x14ac:dyDescent="0.25">
      <c r="A45" s="28">
        <v>9</v>
      </c>
      <c r="B45" s="49" t="s">
        <v>154</v>
      </c>
      <c r="C45" s="50"/>
      <c r="D45" s="46"/>
      <c r="E45" s="46"/>
      <c r="F45" s="46"/>
      <c r="G45" s="46"/>
      <c r="H45" s="46"/>
      <c r="I45" s="46"/>
      <c r="J45" s="45">
        <f>D45*Calculations!$B$22+E45*Calculations!$B$23+F45*Calculations!$B$24+G45*Calculations!$B$25+H45*Calculations!$B$26+I45*Calculations!$B$27</f>
        <v>0</v>
      </c>
    </row>
    <row r="46" spans="1:23" x14ac:dyDescent="0.25">
      <c r="A46" s="14"/>
      <c r="B46" s="14"/>
      <c r="C46" s="14"/>
      <c r="D46" s="15"/>
      <c r="E46" s="15"/>
      <c r="F46" s="15"/>
      <c r="G46" s="15"/>
      <c r="I46" s="16" t="s">
        <v>176</v>
      </c>
      <c r="J46" s="45">
        <f>SUM(J37:J45)+J27+J32+J33</f>
        <v>0</v>
      </c>
    </row>
    <row r="47" spans="1:23" x14ac:dyDescent="0.25">
      <c r="D47" s="14"/>
      <c r="E47" s="14"/>
      <c r="F47" s="14"/>
      <c r="G47" s="14"/>
      <c r="H47" s="14"/>
      <c r="I47" s="14"/>
    </row>
  </sheetData>
  <mergeCells count="19">
    <mergeCell ref="D1:I1"/>
    <mergeCell ref="D3:I3"/>
    <mergeCell ref="D5:I5"/>
    <mergeCell ref="D7:I7"/>
    <mergeCell ref="B36:C36"/>
    <mergeCell ref="D10:F10"/>
    <mergeCell ref="D25:I25"/>
    <mergeCell ref="D30:I30"/>
    <mergeCell ref="D14:F14"/>
    <mergeCell ref="D16:F16"/>
    <mergeCell ref="D19:F19"/>
    <mergeCell ref="B43:C43"/>
    <mergeCell ref="B44:C44"/>
    <mergeCell ref="B45:C45"/>
    <mergeCell ref="D35:I35"/>
    <mergeCell ref="B37:C37"/>
    <mergeCell ref="B38:C38"/>
    <mergeCell ref="B41:C41"/>
    <mergeCell ref="B42:C42"/>
  </mergeCells>
  <dataValidations xWindow="744" yWindow="240" count="5">
    <dataValidation type="list" allowBlank="1" showInputMessage="1" showErrorMessage="1" errorTitle="Wrong input" error="Insert X to indicate work performed or leave blank." promptTitle="Work day?" prompt="Insert X to indicate that more than 4 hours of work was performed on same day as travel (start date)." sqref="H14">
      <formula1>"X, x"</formula1>
    </dataValidation>
    <dataValidation type="list" allowBlank="1" showInputMessage="1" showErrorMessage="1" errorTitle="Wrong input" error="Insert X to indicate work performed or leave blank." promptTitle="Work day?" prompt="Insert X to indicate that more than 4 hours of work was performed on same day as travel (end date)." sqref="H16">
      <formula1>"X, x"</formula1>
    </dataValidation>
    <dataValidation type="date" allowBlank="1" showInputMessage="1" showErrorMessage="1" errorTitle="Wrong date" error="Use correct form (DD/MM/YYYY) and restrict use to 2015 dates." promptTitle="Start date." prompt="Enter date for start of contract, including travel day(s) on the form DD/MM/YYYY. This form only applies for travels in 2015." sqref="D14:F14">
      <formula1>42005</formula1>
      <formula2>42369</formula2>
    </dataValidation>
    <dataValidation type="date" allowBlank="1" showInputMessage="1" showErrorMessage="1" errorTitle="Wrong date" error="Use correct form (DD/MM/YYYY) and restrict use to 2015 dates." promptTitle="End date" prompt="Enter date for end of contract, including travel day(s) on the form DD/MM/YYYY. This form only applies for travels in 2015." sqref="D16:F16">
      <formula1>42005</formula1>
      <formula2>42369</formula2>
    </dataValidation>
    <dataValidation allowBlank="1" showInputMessage="1" showErrorMessage="1" promptTitle="NOTE!" prompt="If invoice currency is &quot;Other&quot;, rate fee will be calculated based on EUR. Other agreed fees need to be input manually." sqref="H19"/>
  </dataValidations>
  <pageMargins left="0.25" right="0.25" top="0.75" bottom="0.75" header="0.3" footer="0.3"/>
  <pageSetup paperSize="9" orientation="portrait" r:id="rId1"/>
  <headerFooter>
    <oddHeader>&amp;C&amp;"-,Bold"&amp;18Joint Warfare Centre - Cost summary spreadsheet</oddHeader>
    <oddFooter>&amp;CSignature:__________________________________________________</oddFooter>
  </headerFooter>
  <extLst>
    <ext xmlns:x14="http://schemas.microsoft.com/office/spreadsheetml/2009/9/main" uri="{CCE6A557-97BC-4b89-ADB6-D9C93CAAB3DF}">
      <x14:dataValidations xmlns:xm="http://schemas.microsoft.com/office/excel/2006/main" xWindow="744" yWindow="240" count="3">
        <x14:dataValidation type="list" errorStyle="warning" allowBlank="1" showInputMessage="1" showErrorMessage="1" errorTitle="Unknown destination" error="Please contact JWC P&amp;C for directions." promptTitle="Destination" prompt="Please choose travel destination from the drop-down list. If destination is not found please contact JWC P&amp;C for guidance.">
          <x14:formula1>
            <xm:f>Rates!$B$4:$B$68</xm:f>
          </x14:formula1>
          <xm:sqref>D10</xm:sqref>
        </x14:dataValidation>
        <x14:dataValidation type="list" errorStyle="warning" showInputMessage="1" showErrorMessage="1" errorTitle="Uknown currency" error="Please choose other and indicate currency in the field to the right." promptTitle="Currency" prompt="Please choose currency used for invoicing the contract. If currency is not present in list, choose other, and indicate currency to the right.">
          <x14:formula1>
            <xm:f>Calculations!$A$6:$A$11</xm:f>
          </x14:formula1>
          <xm:sqref>D19:F19</xm:sqref>
        </x14:dataValidation>
        <x14:dataValidation type="whole" allowBlank="1" showInputMessage="1" showErrorMessage="1" errorTitle="Wrong input" error="Insert no of days breakfast was included in the room rate. Otherwise, leave blank." promptTitle="Breakfast" prompt="Indicate number of days breakfast was included in the room rate on the destination(s). Otherwise leave blank.">
          <x14:formula1>
            <xm:f>0</xm:f>
          </x14:formula1>
          <x14:formula2>
            <xm:f>Calculations!E15+Calculations!E16</xm:f>
          </x14:formula2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workbookViewId="0">
      <selection activeCell="C19" sqref="C19"/>
    </sheetView>
  </sheetViews>
  <sheetFormatPr defaultRowHeight="15" x14ac:dyDescent="0.25"/>
  <cols>
    <col min="6" max="6" width="10.7109375" bestFit="1" customWidth="1"/>
  </cols>
  <sheetData>
    <row r="3" spans="1:11" x14ac:dyDescent="0.25">
      <c r="A3" t="s">
        <v>171</v>
      </c>
      <c r="C3" t="str">
        <f>Frontpage!D19</f>
        <v>NOK</v>
      </c>
      <c r="D3" t="s">
        <v>174</v>
      </c>
      <c r="E3" s="40">
        <f>VLOOKUP(Frontpage!D19, D6:K11, 8, FALSE)</f>
        <v>1</v>
      </c>
    </row>
    <row r="5" spans="1:11" x14ac:dyDescent="0.25">
      <c r="A5" t="s">
        <v>166</v>
      </c>
      <c r="D5" t="s">
        <v>3</v>
      </c>
      <c r="E5" t="s">
        <v>101</v>
      </c>
      <c r="F5" t="s">
        <v>6</v>
      </c>
      <c r="G5" t="s">
        <v>133</v>
      </c>
      <c r="H5" t="s">
        <v>55</v>
      </c>
      <c r="I5" t="s">
        <v>28</v>
      </c>
      <c r="J5" t="s">
        <v>141</v>
      </c>
      <c r="K5" t="s">
        <v>181</v>
      </c>
    </row>
    <row r="6" spans="1:11" x14ac:dyDescent="0.25">
      <c r="A6" s="41" t="s">
        <v>101</v>
      </c>
      <c r="B6" s="41">
        <v>5135</v>
      </c>
      <c r="D6" t="s">
        <v>101</v>
      </c>
      <c r="E6" s="21">
        <f>E7*F6</f>
        <v>0.99999999999999989</v>
      </c>
      <c r="F6" s="21">
        <f>Frontpage!D23</f>
        <v>0.1145</v>
      </c>
      <c r="G6" s="21">
        <f>G7*F6</f>
        <v>0.12814773363178511</v>
      </c>
      <c r="H6" s="21">
        <f>H7*F6</f>
        <v>8.1407749733380733E-2</v>
      </c>
      <c r="I6" s="21">
        <f>I7*F6</f>
        <v>0.15841173215273935</v>
      </c>
      <c r="J6" s="21">
        <f>J7*F6</f>
        <v>0.85384041759880691</v>
      </c>
      <c r="K6">
        <v>1</v>
      </c>
    </row>
    <row r="7" spans="1:11" x14ac:dyDescent="0.25">
      <c r="A7" s="41" t="s">
        <v>6</v>
      </c>
      <c r="B7" s="41">
        <v>570</v>
      </c>
      <c r="D7" t="s">
        <v>6</v>
      </c>
      <c r="E7" s="21">
        <f>F7/F6</f>
        <v>8.7336244541484707</v>
      </c>
      <c r="F7" s="21">
        <f>Frontpage!E23</f>
        <v>1</v>
      </c>
      <c r="G7" s="21">
        <f>F7/F8</f>
        <v>1.119194180190263</v>
      </c>
      <c r="H7" s="21">
        <f>F7/F9</f>
        <v>0.71098471382865269</v>
      </c>
      <c r="I7" s="21">
        <f>F7/F10</f>
        <v>1.3835085777531821</v>
      </c>
      <c r="J7" s="21">
        <f>F7/F11</f>
        <v>7.4571215510812827</v>
      </c>
      <c r="K7">
        <v>2</v>
      </c>
    </row>
    <row r="8" spans="1:11" x14ac:dyDescent="0.25">
      <c r="A8" s="41" t="s">
        <v>133</v>
      </c>
      <c r="B8" s="41">
        <v>700</v>
      </c>
      <c r="D8" t="s">
        <v>133</v>
      </c>
      <c r="E8" s="21">
        <f>E7*F8</f>
        <v>7.8034934497816586</v>
      </c>
      <c r="F8" s="21">
        <f>Frontpage!F23</f>
        <v>0.89349999999999996</v>
      </c>
      <c r="G8" s="21">
        <f>G7*F8</f>
        <v>0.99999999999999989</v>
      </c>
      <c r="H8" s="21">
        <f>H7*F8</f>
        <v>0.63526484180590115</v>
      </c>
      <c r="I8" s="21">
        <f>I7*F8</f>
        <v>1.2361649142224682</v>
      </c>
      <c r="J8" s="21">
        <f>J7*F8</f>
        <v>6.6629381058911257</v>
      </c>
      <c r="K8">
        <v>3</v>
      </c>
    </row>
    <row r="9" spans="1:11" x14ac:dyDescent="0.25">
      <c r="A9" s="41" t="s">
        <v>55</v>
      </c>
      <c r="B9" s="41">
        <v>455</v>
      </c>
      <c r="D9" t="s">
        <v>55</v>
      </c>
      <c r="E9" s="21">
        <f>E7*F9</f>
        <v>12.283842794759824</v>
      </c>
      <c r="F9" s="21">
        <f>Frontpage!G23</f>
        <v>1.4065000000000001</v>
      </c>
      <c r="G9" s="21">
        <f>G7*F9</f>
        <v>1.5741466144376048</v>
      </c>
      <c r="H9" s="21">
        <f>H7*F9</f>
        <v>1</v>
      </c>
      <c r="I9" s="21">
        <f>I7*F9</f>
        <v>1.9459048146098508</v>
      </c>
      <c r="J9" s="21">
        <f>J7*F9</f>
        <v>10.488441461595825</v>
      </c>
      <c r="K9">
        <v>4</v>
      </c>
    </row>
    <row r="10" spans="1:11" x14ac:dyDescent="0.25">
      <c r="A10" s="41" t="s">
        <v>28</v>
      </c>
      <c r="B10" s="41">
        <v>800</v>
      </c>
      <c r="D10" t="s">
        <v>28</v>
      </c>
      <c r="E10" s="21">
        <f>E7*F10</f>
        <v>6.312663755458515</v>
      </c>
      <c r="F10" s="21">
        <f>Frontpage!H23</f>
        <v>0.7228</v>
      </c>
      <c r="G10" s="21">
        <f>G7*F10</f>
        <v>0.80895355344152209</v>
      </c>
      <c r="H10" s="21">
        <f>H7*F10</f>
        <v>0.51389975115535014</v>
      </c>
      <c r="I10" s="21">
        <f>I7*F10</f>
        <v>1</v>
      </c>
      <c r="J10" s="21">
        <f>J7*F10</f>
        <v>5.390007457121551</v>
      </c>
      <c r="K10">
        <v>5</v>
      </c>
    </row>
    <row r="11" spans="1:11" x14ac:dyDescent="0.25">
      <c r="A11" s="41" t="s">
        <v>141</v>
      </c>
      <c r="B11" s="41"/>
      <c r="D11" t="s">
        <v>141</v>
      </c>
      <c r="E11" s="21">
        <f>E7*F11</f>
        <v>1.17117903930131</v>
      </c>
      <c r="F11" s="21">
        <f>Frontpage!I23</f>
        <v>0.1341</v>
      </c>
      <c r="G11" s="21">
        <f>G7*F11</f>
        <v>0.15008393956351426</v>
      </c>
      <c r="H11" s="21">
        <f>H7*F11</f>
        <v>9.5343050124422318E-2</v>
      </c>
      <c r="I11" s="21">
        <f>I7*F11</f>
        <v>0.18552850027670173</v>
      </c>
      <c r="J11" s="21">
        <f>J7*F11</f>
        <v>1</v>
      </c>
      <c r="K11">
        <v>6</v>
      </c>
    </row>
    <row r="14" spans="1:11" x14ac:dyDescent="0.25">
      <c r="A14" t="s">
        <v>168</v>
      </c>
      <c r="C14" t="s">
        <v>169</v>
      </c>
      <c r="D14" t="s">
        <v>170</v>
      </c>
      <c r="E14" t="s">
        <v>178</v>
      </c>
      <c r="F14" t="s">
        <v>179</v>
      </c>
    </row>
    <row r="15" spans="1:11" x14ac:dyDescent="0.25">
      <c r="A15" t="str">
        <f>Frontpage!D10</f>
        <v>Belgium</v>
      </c>
      <c r="B15" t="str">
        <f>VLOOKUP(A15, Rates!B4:E68, 4)</f>
        <v>EUR</v>
      </c>
      <c r="C15">
        <f>VLOOKUP(A15, Rates!B4:E68, 3)</f>
        <v>226</v>
      </c>
      <c r="D15">
        <f>C15*0.5</f>
        <v>113</v>
      </c>
      <c r="E15" s="40">
        <f>(IF(OR(Frontpage!D14=0,Frontpage!D16=0),0,DAYS360(Frontpage!D14,Frontpage!D16)+1)-Frontpage!H10)</f>
        <v>0</v>
      </c>
      <c r="F15">
        <f>IF(OR(Frontpage!D14=0, Frontpage!D16=0),0,D15*E15)</f>
        <v>0</v>
      </c>
    </row>
    <row r="16" spans="1:11" x14ac:dyDescent="0.25">
      <c r="D16">
        <f>C15*0.4</f>
        <v>90.4</v>
      </c>
      <c r="E16" s="40">
        <f>Frontpage!H10</f>
        <v>0</v>
      </c>
      <c r="F16">
        <f>IF(OR(Frontpage!D14=0, Frontpage!D16=0),0,D16*E16)</f>
        <v>0</v>
      </c>
    </row>
    <row r="17" spans="1:6" x14ac:dyDescent="0.25">
      <c r="A17" t="str">
        <f>Frontpage!D19</f>
        <v>NOK</v>
      </c>
      <c r="C17">
        <f>VLOOKUP(A17, A6:B11, 2,FALSE )</f>
        <v>5135</v>
      </c>
    </row>
    <row r="18" spans="1:6" x14ac:dyDescent="0.25">
      <c r="A18" t="s">
        <v>172</v>
      </c>
      <c r="C18">
        <f>IF(Frontpage!H14="X", 0, 1)</f>
        <v>1</v>
      </c>
      <c r="D18">
        <f>IF(Frontpage!H16="X", 0, 1)</f>
        <v>1</v>
      </c>
      <c r="E18">
        <f>IF(OR(Frontpage!D14=0,Frontpage!D16=0),0,SUM(C18:D18))</f>
        <v>0</v>
      </c>
      <c r="F18">
        <f>IF(OR(Frontpage!D14=0, Frontpage!D16=0), 0, E18*C17/2)</f>
        <v>0</v>
      </c>
    </row>
    <row r="19" spans="1:6" x14ac:dyDescent="0.25">
      <c r="A19" t="s">
        <v>173</v>
      </c>
      <c r="C19" s="40">
        <f>E15+E16</f>
        <v>0</v>
      </c>
      <c r="E19" s="40">
        <f>IF(OR(Frontpage!D14=0,Frontpage!D16=0),0,C19-E18)</f>
        <v>0</v>
      </c>
      <c r="F19">
        <f>IF(OR(Frontpage!D14=0, Frontpage!D16=0), 0, E19*C17)</f>
        <v>0</v>
      </c>
    </row>
    <row r="21" spans="1:6" x14ac:dyDescent="0.25">
      <c r="A21" t="s">
        <v>182</v>
      </c>
    </row>
    <row r="22" spans="1:6" x14ac:dyDescent="0.25">
      <c r="A22" t="s">
        <v>101</v>
      </c>
      <c r="B22" s="21">
        <f>VLOOKUP(A22,$D$6:$K$11, $E$3+1, FALSE)</f>
        <v>0.99999999999999989</v>
      </c>
    </row>
    <row r="23" spans="1:6" x14ac:dyDescent="0.25">
      <c r="A23" t="s">
        <v>6</v>
      </c>
      <c r="B23" s="21">
        <f t="shared" ref="B23:B27" si="0">VLOOKUP(A23,$D$6:$K$11, $E$3+1, FALSE)</f>
        <v>8.7336244541484707</v>
      </c>
    </row>
    <row r="24" spans="1:6" x14ac:dyDescent="0.25">
      <c r="A24" t="s">
        <v>133</v>
      </c>
      <c r="B24" s="21">
        <f t="shared" si="0"/>
        <v>7.8034934497816586</v>
      </c>
    </row>
    <row r="25" spans="1:6" x14ac:dyDescent="0.25">
      <c r="A25" t="s">
        <v>55</v>
      </c>
      <c r="B25" s="21">
        <f t="shared" si="0"/>
        <v>12.283842794759824</v>
      </c>
    </row>
    <row r="26" spans="1:6" x14ac:dyDescent="0.25">
      <c r="A26" t="s">
        <v>28</v>
      </c>
      <c r="B26" s="21">
        <f t="shared" si="0"/>
        <v>6.312663755458515</v>
      </c>
    </row>
    <row r="27" spans="1:6" x14ac:dyDescent="0.25">
      <c r="A27" t="s">
        <v>141</v>
      </c>
      <c r="B27" s="21">
        <f t="shared" si="0"/>
        <v>1.17117903930131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B3" sqref="B3"/>
    </sheetView>
  </sheetViews>
  <sheetFormatPr defaultRowHeight="15" x14ac:dyDescent="0.25"/>
  <cols>
    <col min="2" max="2" width="14.85546875" bestFit="1" customWidth="1"/>
    <col min="3" max="3" width="10.42578125" bestFit="1" customWidth="1"/>
    <col min="4" max="4" width="10.5703125" bestFit="1" customWidth="1"/>
    <col min="5" max="5" width="7.42578125" bestFit="1" customWidth="1"/>
    <col min="7" max="7" width="21.85546875" bestFit="1" customWidth="1"/>
    <col min="9" max="9" width="22.140625" bestFit="1" customWidth="1"/>
  </cols>
  <sheetData>
    <row r="1" spans="1:11" x14ac:dyDescent="0.25">
      <c r="K1" s="62"/>
    </row>
    <row r="2" spans="1:11" x14ac:dyDescent="0.25">
      <c r="B2" s="57" t="s">
        <v>187</v>
      </c>
      <c r="C2" s="57"/>
      <c r="D2" s="57"/>
      <c r="E2" s="57"/>
      <c r="G2" s="6" t="s">
        <v>138</v>
      </c>
      <c r="I2" s="6" t="s">
        <v>139</v>
      </c>
      <c r="K2" s="62"/>
    </row>
    <row r="3" spans="1:11" x14ac:dyDescent="0.25">
      <c r="B3" s="1" t="s">
        <v>0</v>
      </c>
      <c r="C3" s="1" t="s">
        <v>1</v>
      </c>
      <c r="D3" s="1" t="s">
        <v>2</v>
      </c>
      <c r="E3" s="1" t="s">
        <v>3</v>
      </c>
      <c r="G3" s="6"/>
      <c r="I3" s="6"/>
      <c r="K3" s="62"/>
    </row>
    <row r="4" spans="1:11" x14ac:dyDescent="0.25">
      <c r="A4">
        <v>0</v>
      </c>
      <c r="B4" s="11">
        <v>0</v>
      </c>
      <c r="C4" s="11"/>
      <c r="D4" s="12">
        <v>0</v>
      </c>
      <c r="E4" s="11" t="s">
        <v>6</v>
      </c>
      <c r="F4" s="13"/>
      <c r="G4" s="9">
        <f>D4*0.6</f>
        <v>0</v>
      </c>
      <c r="H4" s="13"/>
      <c r="I4" s="10">
        <f>D4*0.5</f>
        <v>0</v>
      </c>
      <c r="K4" s="62"/>
    </row>
    <row r="5" spans="1:11" x14ac:dyDescent="0.25">
      <c r="A5">
        <v>1</v>
      </c>
      <c r="B5" s="11" t="s">
        <v>4</v>
      </c>
      <c r="C5" s="11" t="s">
        <v>5</v>
      </c>
      <c r="D5" s="12">
        <v>208</v>
      </c>
      <c r="E5" s="11" t="s">
        <v>6</v>
      </c>
      <c r="F5" s="13"/>
      <c r="G5" s="9">
        <f>D5*0.6</f>
        <v>124.8</v>
      </c>
      <c r="H5" s="13"/>
      <c r="I5" s="10">
        <f>D5*0.5</f>
        <v>104</v>
      </c>
      <c r="K5" s="62"/>
    </row>
    <row r="6" spans="1:11" x14ac:dyDescent="0.25">
      <c r="A6">
        <v>2</v>
      </c>
      <c r="B6" s="2" t="s">
        <v>7</v>
      </c>
      <c r="C6" s="2" t="s">
        <v>8</v>
      </c>
      <c r="D6" s="3">
        <v>191</v>
      </c>
      <c r="E6" s="2" t="s">
        <v>6</v>
      </c>
      <c r="G6" s="8">
        <f>D6*0.6</f>
        <v>114.6</v>
      </c>
      <c r="I6" s="8">
        <f>D6*0.5</f>
        <v>95.5</v>
      </c>
      <c r="K6" s="62"/>
    </row>
    <row r="7" spans="1:11" x14ac:dyDescent="0.25">
      <c r="A7">
        <v>3</v>
      </c>
      <c r="B7" s="2" t="s">
        <v>9</v>
      </c>
      <c r="C7" s="2" t="s">
        <v>10</v>
      </c>
      <c r="D7" s="3">
        <v>125</v>
      </c>
      <c r="E7" s="2" t="s">
        <v>6</v>
      </c>
      <c r="G7" s="8">
        <f t="shared" ref="G7:G68" si="0">D7*0.6</f>
        <v>75</v>
      </c>
      <c r="I7" s="7">
        <f t="shared" ref="I7:I68" si="1">D7*0.5</f>
        <v>62.5</v>
      </c>
      <c r="K7" s="62"/>
    </row>
    <row r="8" spans="1:11" x14ac:dyDescent="0.25">
      <c r="A8">
        <v>4</v>
      </c>
      <c r="B8" s="2" t="s">
        <v>11</v>
      </c>
      <c r="C8" s="2" t="s">
        <v>12</v>
      </c>
      <c r="D8" s="3">
        <v>159</v>
      </c>
      <c r="E8" s="2" t="s">
        <v>6</v>
      </c>
      <c r="G8" s="8">
        <f t="shared" si="0"/>
        <v>95.399999999999991</v>
      </c>
      <c r="I8" s="8">
        <f t="shared" si="1"/>
        <v>79.5</v>
      </c>
      <c r="K8" s="62"/>
    </row>
    <row r="9" spans="1:11" x14ac:dyDescent="0.25">
      <c r="A9">
        <v>5</v>
      </c>
      <c r="B9" s="2" t="s">
        <v>13</v>
      </c>
      <c r="C9" s="2" t="s">
        <v>14</v>
      </c>
      <c r="D9" s="3">
        <v>353</v>
      </c>
      <c r="E9" s="2" t="s">
        <v>15</v>
      </c>
      <c r="G9" s="8">
        <f t="shared" si="0"/>
        <v>211.79999999999998</v>
      </c>
      <c r="I9" s="7">
        <f t="shared" si="1"/>
        <v>176.5</v>
      </c>
      <c r="K9" s="62"/>
    </row>
    <row r="10" spans="1:11" x14ac:dyDescent="0.25">
      <c r="A10">
        <v>6</v>
      </c>
      <c r="B10" s="2" t="s">
        <v>16</v>
      </c>
      <c r="C10" s="2" t="s">
        <v>17</v>
      </c>
      <c r="D10" s="3">
        <v>194</v>
      </c>
      <c r="E10" s="2" t="s">
        <v>6</v>
      </c>
      <c r="G10" s="8">
        <f t="shared" si="0"/>
        <v>116.39999999999999</v>
      </c>
      <c r="I10" s="8">
        <f t="shared" si="1"/>
        <v>97</v>
      </c>
      <c r="K10" s="62"/>
    </row>
    <row r="11" spans="1:11" x14ac:dyDescent="0.25">
      <c r="A11">
        <v>7</v>
      </c>
      <c r="B11" s="2" t="s">
        <v>18</v>
      </c>
      <c r="C11" s="2" t="s">
        <v>19</v>
      </c>
      <c r="D11" s="3">
        <v>198</v>
      </c>
      <c r="E11" s="2" t="s">
        <v>6</v>
      </c>
      <c r="G11" s="8">
        <f t="shared" si="0"/>
        <v>118.8</v>
      </c>
      <c r="I11" s="7">
        <f t="shared" si="1"/>
        <v>99</v>
      </c>
      <c r="K11" s="62"/>
    </row>
    <row r="12" spans="1:11" x14ac:dyDescent="0.25">
      <c r="A12">
        <v>8</v>
      </c>
      <c r="B12" s="2" t="s">
        <v>20</v>
      </c>
      <c r="C12" s="2" t="s">
        <v>21</v>
      </c>
      <c r="D12" s="3">
        <v>226</v>
      </c>
      <c r="E12" s="2" t="s">
        <v>6</v>
      </c>
      <c r="G12" s="8">
        <f t="shared" si="0"/>
        <v>135.6</v>
      </c>
      <c r="I12" s="8">
        <f t="shared" si="1"/>
        <v>113</v>
      </c>
      <c r="K12" s="62"/>
    </row>
    <row r="13" spans="1:11" x14ac:dyDescent="0.25">
      <c r="A13">
        <v>9</v>
      </c>
      <c r="B13" s="2" t="s">
        <v>22</v>
      </c>
      <c r="C13" s="2" t="s">
        <v>23</v>
      </c>
      <c r="D13" s="3">
        <v>148</v>
      </c>
      <c r="E13" s="2" t="s">
        <v>6</v>
      </c>
      <c r="G13" s="8">
        <f t="shared" si="0"/>
        <v>88.8</v>
      </c>
      <c r="I13" s="7">
        <f t="shared" si="1"/>
        <v>74</v>
      </c>
      <c r="K13" s="62"/>
    </row>
    <row r="14" spans="1:11" x14ac:dyDescent="0.25">
      <c r="A14">
        <v>10</v>
      </c>
      <c r="B14" s="2" t="s">
        <v>24</v>
      </c>
      <c r="C14" s="2" t="s">
        <v>25</v>
      </c>
      <c r="D14" s="3">
        <v>161</v>
      </c>
      <c r="E14" s="2" t="s">
        <v>6</v>
      </c>
      <c r="G14" s="8">
        <f t="shared" si="0"/>
        <v>96.6</v>
      </c>
      <c r="I14" s="8">
        <f t="shared" si="1"/>
        <v>80.5</v>
      </c>
      <c r="K14" s="62"/>
    </row>
    <row r="15" spans="1:11" x14ac:dyDescent="0.25">
      <c r="A15">
        <v>11</v>
      </c>
      <c r="B15" s="2" t="s">
        <v>26</v>
      </c>
      <c r="C15" s="2" t="s">
        <v>27</v>
      </c>
      <c r="D15" s="3">
        <v>301</v>
      </c>
      <c r="E15" s="2" t="s">
        <v>28</v>
      </c>
      <c r="G15" s="8">
        <f t="shared" si="0"/>
        <v>180.6</v>
      </c>
      <c r="I15" s="7">
        <f t="shared" si="1"/>
        <v>150.5</v>
      </c>
      <c r="K15" s="62"/>
    </row>
    <row r="16" spans="1:11" x14ac:dyDescent="0.25">
      <c r="A16">
        <v>12</v>
      </c>
      <c r="B16" s="4" t="s">
        <v>29</v>
      </c>
      <c r="C16" s="2" t="s">
        <v>30</v>
      </c>
      <c r="D16" s="3">
        <v>206</v>
      </c>
      <c r="E16" s="2" t="s">
        <v>6</v>
      </c>
      <c r="G16" s="8">
        <f t="shared" si="0"/>
        <v>123.6</v>
      </c>
      <c r="I16" s="8">
        <f t="shared" si="1"/>
        <v>103</v>
      </c>
      <c r="K16" s="62"/>
    </row>
    <row r="17" spans="1:12" x14ac:dyDescent="0.25">
      <c r="A17">
        <v>13</v>
      </c>
      <c r="B17" s="4" t="s">
        <v>188</v>
      </c>
      <c r="C17" s="2" t="s">
        <v>189</v>
      </c>
      <c r="D17" s="3">
        <v>190</v>
      </c>
      <c r="E17" s="2" t="s">
        <v>6</v>
      </c>
      <c r="G17" s="8">
        <f t="shared" si="0"/>
        <v>114</v>
      </c>
      <c r="I17" s="7">
        <f t="shared" si="1"/>
        <v>95</v>
      </c>
      <c r="K17" s="62"/>
    </row>
    <row r="18" spans="1:12" x14ac:dyDescent="0.25">
      <c r="A18">
        <v>14</v>
      </c>
      <c r="B18" s="2" t="s">
        <v>31</v>
      </c>
      <c r="C18" s="2" t="s">
        <v>32</v>
      </c>
      <c r="D18" s="3">
        <v>180</v>
      </c>
      <c r="E18" s="2" t="s">
        <v>6</v>
      </c>
      <c r="G18" s="8">
        <f t="shared" si="0"/>
        <v>108</v>
      </c>
      <c r="I18" s="8">
        <f t="shared" si="1"/>
        <v>90</v>
      </c>
      <c r="K18" s="62"/>
    </row>
    <row r="19" spans="1:12" x14ac:dyDescent="0.25">
      <c r="A19">
        <v>15</v>
      </c>
      <c r="B19" s="2" t="s">
        <v>33</v>
      </c>
      <c r="C19" s="2" t="s">
        <v>34</v>
      </c>
      <c r="D19" s="3">
        <v>174</v>
      </c>
      <c r="E19" s="2" t="s">
        <v>6</v>
      </c>
      <c r="G19" s="8">
        <f t="shared" si="0"/>
        <v>104.39999999999999</v>
      </c>
      <c r="I19" s="7">
        <f t="shared" si="1"/>
        <v>87</v>
      </c>
      <c r="K19" s="62"/>
    </row>
    <row r="20" spans="1:12" x14ac:dyDescent="0.25">
      <c r="A20">
        <v>16</v>
      </c>
      <c r="B20" s="2" t="s">
        <v>35</v>
      </c>
      <c r="C20" s="2" t="s">
        <v>36</v>
      </c>
      <c r="D20" s="3">
        <v>186</v>
      </c>
      <c r="E20" s="2" t="s">
        <v>6</v>
      </c>
      <c r="G20" s="8">
        <f t="shared" si="0"/>
        <v>111.6</v>
      </c>
      <c r="I20" s="8">
        <f t="shared" si="1"/>
        <v>93</v>
      </c>
      <c r="K20" s="62"/>
    </row>
    <row r="21" spans="1:12" x14ac:dyDescent="0.25">
      <c r="A21">
        <v>17</v>
      </c>
      <c r="B21" s="2" t="s">
        <v>37</v>
      </c>
      <c r="C21" s="2" t="s">
        <v>38</v>
      </c>
      <c r="D21" s="3">
        <v>1867</v>
      </c>
      <c r="E21" s="2" t="s">
        <v>39</v>
      </c>
      <c r="G21" s="8">
        <f t="shared" si="0"/>
        <v>1120.2</v>
      </c>
      <c r="I21" s="7">
        <f t="shared" si="1"/>
        <v>933.5</v>
      </c>
      <c r="K21" s="62"/>
    </row>
    <row r="22" spans="1:12" x14ac:dyDescent="0.25">
      <c r="A22">
        <v>18</v>
      </c>
      <c r="B22" s="11" t="s">
        <v>40</v>
      </c>
      <c r="C22" s="11" t="s">
        <v>41</v>
      </c>
      <c r="D22" s="12">
        <v>165</v>
      </c>
      <c r="E22" s="11" t="s">
        <v>6</v>
      </c>
      <c r="F22" s="13"/>
      <c r="G22" s="9">
        <f t="shared" si="0"/>
        <v>99</v>
      </c>
      <c r="H22" s="13"/>
      <c r="I22" s="9">
        <f t="shared" si="1"/>
        <v>82.5</v>
      </c>
      <c r="K22" s="62"/>
      <c r="L22" s="62"/>
    </row>
    <row r="23" spans="1:12" x14ac:dyDescent="0.25">
      <c r="A23">
        <v>19</v>
      </c>
      <c r="B23" s="4" t="s">
        <v>42</v>
      </c>
      <c r="C23" s="4" t="s">
        <v>43</v>
      </c>
      <c r="D23" s="5">
        <v>207</v>
      </c>
      <c r="E23" s="4" t="s">
        <v>6</v>
      </c>
      <c r="G23" s="8">
        <f t="shared" si="0"/>
        <v>124.19999999999999</v>
      </c>
      <c r="I23" s="7">
        <f t="shared" si="1"/>
        <v>103.5</v>
      </c>
      <c r="K23" s="62"/>
    </row>
    <row r="24" spans="1:12" x14ac:dyDescent="0.25">
      <c r="A24">
        <v>20</v>
      </c>
      <c r="B24" s="2" t="s">
        <v>44</v>
      </c>
      <c r="C24" s="2" t="s">
        <v>45</v>
      </c>
      <c r="D24" s="3">
        <v>231</v>
      </c>
      <c r="E24" s="2" t="s">
        <v>6</v>
      </c>
      <c r="G24" s="8">
        <f t="shared" si="0"/>
        <v>138.6</v>
      </c>
      <c r="I24" s="8">
        <f t="shared" si="1"/>
        <v>115.5</v>
      </c>
      <c r="K24" s="62"/>
    </row>
    <row r="25" spans="1:12" x14ac:dyDescent="0.25">
      <c r="A25">
        <v>21</v>
      </c>
      <c r="B25" s="2" t="s">
        <v>46</v>
      </c>
      <c r="C25" s="2" t="s">
        <v>47</v>
      </c>
      <c r="D25" s="3">
        <v>218</v>
      </c>
      <c r="E25" s="2" t="s">
        <v>6</v>
      </c>
      <c r="G25" s="8">
        <f t="shared" si="0"/>
        <v>130.79999999999998</v>
      </c>
      <c r="I25" s="7">
        <f t="shared" si="1"/>
        <v>109</v>
      </c>
      <c r="K25" s="62"/>
    </row>
    <row r="26" spans="1:12" x14ac:dyDescent="0.25">
      <c r="A26">
        <v>22</v>
      </c>
      <c r="B26" s="2" t="s">
        <v>48</v>
      </c>
      <c r="C26" s="2" t="s">
        <v>49</v>
      </c>
      <c r="D26" s="3">
        <v>242</v>
      </c>
      <c r="E26" s="2" t="s">
        <v>6</v>
      </c>
      <c r="G26" s="8">
        <f t="shared" si="0"/>
        <v>145.19999999999999</v>
      </c>
      <c r="I26" s="8">
        <f t="shared" si="1"/>
        <v>121</v>
      </c>
      <c r="K26" s="62"/>
    </row>
    <row r="27" spans="1:12" x14ac:dyDescent="0.25">
      <c r="A27">
        <v>23</v>
      </c>
      <c r="B27" s="2" t="s">
        <v>50</v>
      </c>
      <c r="C27" s="2" t="s">
        <v>51</v>
      </c>
      <c r="D27" s="3">
        <v>197</v>
      </c>
      <c r="E27" s="2" t="s">
        <v>6</v>
      </c>
      <c r="G27" s="8">
        <f t="shared" si="0"/>
        <v>118.19999999999999</v>
      </c>
      <c r="I27" s="7">
        <f t="shared" si="1"/>
        <v>98.5</v>
      </c>
      <c r="K27" s="62"/>
    </row>
    <row r="28" spans="1:12" x14ac:dyDescent="0.25">
      <c r="A28">
        <v>24</v>
      </c>
      <c r="B28" s="2" t="s">
        <v>52</v>
      </c>
      <c r="C28" s="2" t="s">
        <v>53</v>
      </c>
      <c r="D28" s="3">
        <v>204</v>
      </c>
      <c r="E28" s="2" t="s">
        <v>6</v>
      </c>
      <c r="G28" s="8">
        <f t="shared" si="0"/>
        <v>122.39999999999999</v>
      </c>
      <c r="I28" s="8">
        <f t="shared" si="1"/>
        <v>102</v>
      </c>
      <c r="K28" s="62"/>
      <c r="L28" s="62"/>
    </row>
    <row r="29" spans="1:12" x14ac:dyDescent="0.25">
      <c r="A29">
        <v>25</v>
      </c>
      <c r="B29" s="2" t="s">
        <v>190</v>
      </c>
      <c r="C29" s="2" t="s">
        <v>54</v>
      </c>
      <c r="D29" s="5">
        <v>244</v>
      </c>
      <c r="E29" s="4" t="s">
        <v>6</v>
      </c>
      <c r="G29" s="8">
        <f t="shared" si="0"/>
        <v>146.4</v>
      </c>
      <c r="I29" s="7">
        <f t="shared" si="1"/>
        <v>122</v>
      </c>
      <c r="K29" s="62"/>
    </row>
    <row r="30" spans="1:12" x14ac:dyDescent="0.25">
      <c r="A30">
        <v>26</v>
      </c>
      <c r="B30" s="2" t="s">
        <v>56</v>
      </c>
      <c r="C30" s="2" t="s">
        <v>57</v>
      </c>
      <c r="D30" s="3">
        <v>185</v>
      </c>
      <c r="E30" s="2" t="s">
        <v>6</v>
      </c>
      <c r="G30" s="8">
        <f t="shared" si="0"/>
        <v>111</v>
      </c>
      <c r="I30" s="8">
        <f t="shared" si="1"/>
        <v>92.5</v>
      </c>
      <c r="K30" s="62"/>
    </row>
    <row r="31" spans="1:12" x14ac:dyDescent="0.25">
      <c r="A31">
        <v>27</v>
      </c>
      <c r="B31" s="2" t="s">
        <v>58</v>
      </c>
      <c r="C31" s="2" t="s">
        <v>59</v>
      </c>
      <c r="D31" s="3">
        <v>195</v>
      </c>
      <c r="E31" s="2" t="s">
        <v>6</v>
      </c>
      <c r="G31" s="8">
        <f t="shared" si="0"/>
        <v>117</v>
      </c>
      <c r="I31" s="7">
        <f t="shared" si="1"/>
        <v>97.5</v>
      </c>
      <c r="K31" s="62"/>
    </row>
    <row r="32" spans="1:12" x14ac:dyDescent="0.25">
      <c r="A32">
        <v>28</v>
      </c>
      <c r="B32" s="2" t="s">
        <v>60</v>
      </c>
      <c r="C32" s="2" t="s">
        <v>61</v>
      </c>
      <c r="D32" s="3">
        <v>236</v>
      </c>
      <c r="E32" s="2" t="s">
        <v>6</v>
      </c>
      <c r="G32" s="8">
        <f t="shared" si="0"/>
        <v>141.6</v>
      </c>
      <c r="I32" s="8">
        <f t="shared" si="1"/>
        <v>118</v>
      </c>
      <c r="K32" s="62"/>
    </row>
    <row r="33" spans="1:12" x14ac:dyDescent="0.25">
      <c r="A33">
        <v>29</v>
      </c>
      <c r="B33" s="2" t="s">
        <v>62</v>
      </c>
      <c r="C33" s="2" t="s">
        <v>63</v>
      </c>
      <c r="D33" s="3">
        <v>206</v>
      </c>
      <c r="E33" s="2" t="s">
        <v>6</v>
      </c>
      <c r="G33" s="8">
        <f t="shared" si="0"/>
        <v>123.6</v>
      </c>
      <c r="I33" s="7">
        <f t="shared" si="1"/>
        <v>103</v>
      </c>
      <c r="K33" s="62"/>
    </row>
    <row r="34" spans="1:12" x14ac:dyDescent="0.25">
      <c r="A34">
        <v>30</v>
      </c>
      <c r="B34" s="2" t="s">
        <v>64</v>
      </c>
      <c r="C34" s="2" t="s">
        <v>65</v>
      </c>
      <c r="D34" s="3">
        <v>226</v>
      </c>
      <c r="E34" s="2" t="s">
        <v>6</v>
      </c>
      <c r="G34" s="8">
        <f t="shared" si="0"/>
        <v>135.6</v>
      </c>
      <c r="I34" s="8">
        <f t="shared" si="1"/>
        <v>113</v>
      </c>
      <c r="K34" s="62"/>
    </row>
    <row r="35" spans="1:12" x14ac:dyDescent="0.25">
      <c r="A35">
        <v>31</v>
      </c>
      <c r="B35" s="2" t="s">
        <v>66</v>
      </c>
      <c r="C35" s="2" t="s">
        <v>67</v>
      </c>
      <c r="D35" s="3">
        <v>230</v>
      </c>
      <c r="E35" s="2" t="s">
        <v>6</v>
      </c>
      <c r="G35" s="8">
        <f t="shared" si="0"/>
        <v>138</v>
      </c>
      <c r="I35" s="7">
        <f t="shared" si="1"/>
        <v>115</v>
      </c>
      <c r="K35" s="62"/>
    </row>
    <row r="36" spans="1:12" x14ac:dyDescent="0.25">
      <c r="A36">
        <v>32</v>
      </c>
      <c r="B36" s="2" t="s">
        <v>68</v>
      </c>
      <c r="C36" s="2" t="s">
        <v>69</v>
      </c>
      <c r="D36" s="3">
        <v>32865</v>
      </c>
      <c r="E36" s="2" t="s">
        <v>70</v>
      </c>
      <c r="G36" s="8">
        <f t="shared" si="0"/>
        <v>19719</v>
      </c>
      <c r="I36" s="8">
        <f t="shared" si="1"/>
        <v>16432.5</v>
      </c>
      <c r="K36" s="62"/>
    </row>
    <row r="37" spans="1:12" x14ac:dyDescent="0.25">
      <c r="A37">
        <v>33</v>
      </c>
      <c r="B37" s="11" t="s">
        <v>71</v>
      </c>
      <c r="C37" s="11" t="s">
        <v>72</v>
      </c>
      <c r="D37" s="12">
        <v>294026</v>
      </c>
      <c r="E37" s="11" t="s">
        <v>73</v>
      </c>
      <c r="F37" s="13"/>
      <c r="G37" s="9">
        <f t="shared" si="0"/>
        <v>176415.6</v>
      </c>
      <c r="H37" s="13"/>
      <c r="I37" s="10">
        <f t="shared" si="1"/>
        <v>147013</v>
      </c>
      <c r="K37" s="62"/>
      <c r="L37" s="62"/>
    </row>
    <row r="38" spans="1:12" x14ac:dyDescent="0.25">
      <c r="A38">
        <v>34</v>
      </c>
      <c r="B38" s="4" t="s">
        <v>191</v>
      </c>
      <c r="C38" s="4" t="s">
        <v>74</v>
      </c>
      <c r="D38" s="5">
        <v>131</v>
      </c>
      <c r="E38" s="4" t="s">
        <v>6</v>
      </c>
      <c r="G38" s="8">
        <f t="shared" si="0"/>
        <v>78.599999999999994</v>
      </c>
      <c r="I38" s="8">
        <f t="shared" si="1"/>
        <v>65.5</v>
      </c>
      <c r="K38" s="62"/>
    </row>
    <row r="39" spans="1:12" x14ac:dyDescent="0.25">
      <c r="A39">
        <v>35</v>
      </c>
      <c r="B39" s="2" t="s">
        <v>75</v>
      </c>
      <c r="C39" s="2" t="s">
        <v>76</v>
      </c>
      <c r="D39" s="3">
        <v>158</v>
      </c>
      <c r="E39" s="2" t="s">
        <v>6</v>
      </c>
      <c r="G39" s="8">
        <f t="shared" si="0"/>
        <v>94.8</v>
      </c>
      <c r="I39" s="7">
        <f t="shared" si="1"/>
        <v>79</v>
      </c>
      <c r="K39" s="62"/>
    </row>
    <row r="40" spans="1:12" x14ac:dyDescent="0.25">
      <c r="A40">
        <v>36</v>
      </c>
      <c r="B40" s="2" t="s">
        <v>78</v>
      </c>
      <c r="C40" s="2" t="s">
        <v>79</v>
      </c>
      <c r="D40" s="3">
        <v>157</v>
      </c>
      <c r="E40" s="2" t="s">
        <v>6</v>
      </c>
      <c r="G40" s="8">
        <f t="shared" si="0"/>
        <v>94.2</v>
      </c>
      <c r="I40" s="8">
        <f t="shared" si="1"/>
        <v>78.5</v>
      </c>
      <c r="K40" s="62"/>
    </row>
    <row r="41" spans="1:12" x14ac:dyDescent="0.25">
      <c r="A41">
        <v>37</v>
      </c>
      <c r="B41" s="2" t="s">
        <v>80</v>
      </c>
      <c r="C41" s="2" t="s">
        <v>81</v>
      </c>
      <c r="D41" s="3">
        <v>215</v>
      </c>
      <c r="E41" s="2" t="s">
        <v>6</v>
      </c>
      <c r="G41" s="8">
        <f t="shared" si="0"/>
        <v>129</v>
      </c>
      <c r="I41" s="7">
        <f t="shared" si="1"/>
        <v>107.5</v>
      </c>
      <c r="K41" s="62"/>
    </row>
    <row r="42" spans="1:12" x14ac:dyDescent="0.25">
      <c r="A42">
        <v>38</v>
      </c>
      <c r="B42" s="4" t="s">
        <v>82</v>
      </c>
      <c r="C42" s="4" t="s">
        <v>83</v>
      </c>
      <c r="D42" s="5">
        <v>153</v>
      </c>
      <c r="E42" s="4" t="s">
        <v>6</v>
      </c>
      <c r="G42" s="8">
        <f t="shared" si="0"/>
        <v>91.8</v>
      </c>
      <c r="I42" s="8">
        <f t="shared" si="1"/>
        <v>76.5</v>
      </c>
      <c r="K42" s="62"/>
    </row>
    <row r="43" spans="1:12" x14ac:dyDescent="0.25">
      <c r="A43">
        <v>39</v>
      </c>
      <c r="B43" s="4" t="s">
        <v>84</v>
      </c>
      <c r="C43" s="4" t="s">
        <v>85</v>
      </c>
      <c r="D43" s="5">
        <v>180</v>
      </c>
      <c r="E43" s="4" t="s">
        <v>6</v>
      </c>
      <c r="G43" s="8">
        <f t="shared" si="0"/>
        <v>108</v>
      </c>
      <c r="I43" s="7">
        <f t="shared" si="1"/>
        <v>90</v>
      </c>
      <c r="K43" s="62"/>
    </row>
    <row r="44" spans="1:12" x14ac:dyDescent="0.25">
      <c r="A44">
        <v>40</v>
      </c>
      <c r="B44" s="2" t="s">
        <v>86</v>
      </c>
      <c r="C44" s="2" t="s">
        <v>87</v>
      </c>
      <c r="D44" s="3">
        <v>222</v>
      </c>
      <c r="E44" s="2" t="s">
        <v>6</v>
      </c>
      <c r="G44" s="8">
        <f t="shared" si="0"/>
        <v>133.19999999999999</v>
      </c>
      <c r="I44" s="8">
        <f t="shared" si="1"/>
        <v>111</v>
      </c>
      <c r="K44" s="62"/>
    </row>
    <row r="45" spans="1:12" x14ac:dyDescent="0.25">
      <c r="A45">
        <v>41</v>
      </c>
      <c r="B45" s="2" t="s">
        <v>88</v>
      </c>
      <c r="C45" s="2" t="s">
        <v>89</v>
      </c>
      <c r="D45" s="3">
        <v>161</v>
      </c>
      <c r="E45" s="2" t="s">
        <v>6</v>
      </c>
      <c r="G45" s="8">
        <f t="shared" si="0"/>
        <v>96.6</v>
      </c>
      <c r="I45" s="7">
        <f t="shared" si="1"/>
        <v>80.5</v>
      </c>
      <c r="K45" s="62"/>
    </row>
    <row r="46" spans="1:12" x14ac:dyDescent="0.25">
      <c r="A46">
        <v>42</v>
      </c>
      <c r="B46" s="2" t="s">
        <v>90</v>
      </c>
      <c r="C46" s="2" t="s">
        <v>91</v>
      </c>
      <c r="D46" s="3">
        <v>253</v>
      </c>
      <c r="E46" s="2" t="s">
        <v>6</v>
      </c>
      <c r="G46" s="8">
        <f t="shared" si="0"/>
        <v>151.79999999999998</v>
      </c>
      <c r="I46" s="8">
        <f t="shared" si="1"/>
        <v>126.5</v>
      </c>
      <c r="K46" s="62"/>
    </row>
    <row r="47" spans="1:12" x14ac:dyDescent="0.25">
      <c r="A47">
        <v>43</v>
      </c>
      <c r="B47" s="2" t="s">
        <v>92</v>
      </c>
      <c r="C47" s="2" t="s">
        <v>93</v>
      </c>
      <c r="D47" s="3">
        <v>151</v>
      </c>
      <c r="E47" s="2" t="s">
        <v>6</v>
      </c>
      <c r="G47" s="8">
        <f t="shared" si="0"/>
        <v>90.6</v>
      </c>
      <c r="I47" s="7">
        <f t="shared" si="1"/>
        <v>75.5</v>
      </c>
      <c r="K47" s="62"/>
    </row>
    <row r="48" spans="1:12" x14ac:dyDescent="0.25">
      <c r="A48">
        <v>44</v>
      </c>
      <c r="B48" s="2" t="s">
        <v>94</v>
      </c>
      <c r="C48" s="2" t="s">
        <v>95</v>
      </c>
      <c r="D48" s="3">
        <v>210</v>
      </c>
      <c r="E48" s="2" t="s">
        <v>6</v>
      </c>
      <c r="G48" s="8">
        <f t="shared" si="0"/>
        <v>126</v>
      </c>
      <c r="I48" s="8">
        <f t="shared" si="1"/>
        <v>105</v>
      </c>
      <c r="K48" s="62"/>
    </row>
    <row r="49" spans="1:11" x14ac:dyDescent="0.25">
      <c r="A49">
        <v>45</v>
      </c>
      <c r="B49" s="2" t="s">
        <v>96</v>
      </c>
      <c r="C49" s="2" t="s">
        <v>97</v>
      </c>
      <c r="D49" s="3">
        <v>322</v>
      </c>
      <c r="E49" s="2" t="s">
        <v>98</v>
      </c>
      <c r="G49" s="8">
        <f t="shared" si="0"/>
        <v>193.2</v>
      </c>
      <c r="I49" s="7">
        <f t="shared" si="1"/>
        <v>161</v>
      </c>
      <c r="K49" s="62"/>
    </row>
    <row r="50" spans="1:11" x14ac:dyDescent="0.25">
      <c r="A50">
        <v>46</v>
      </c>
      <c r="B50" s="2" t="s">
        <v>99</v>
      </c>
      <c r="C50" s="2" t="s">
        <v>100</v>
      </c>
      <c r="D50" s="3">
        <v>2177</v>
      </c>
      <c r="E50" s="2" t="s">
        <v>101</v>
      </c>
      <c r="G50" s="8">
        <f t="shared" si="0"/>
        <v>1306.2</v>
      </c>
      <c r="I50" s="8">
        <f t="shared" si="1"/>
        <v>1088.5</v>
      </c>
      <c r="K50" s="62"/>
    </row>
    <row r="51" spans="1:11" x14ac:dyDescent="0.25">
      <c r="A51">
        <v>47</v>
      </c>
      <c r="B51" s="2" t="s">
        <v>102</v>
      </c>
      <c r="C51" s="2" t="s">
        <v>103</v>
      </c>
      <c r="D51" s="3">
        <v>197</v>
      </c>
      <c r="E51" s="2" t="s">
        <v>6</v>
      </c>
      <c r="G51" s="8">
        <f t="shared" si="0"/>
        <v>118.19999999999999</v>
      </c>
      <c r="I51" s="7">
        <f t="shared" si="1"/>
        <v>98.5</v>
      </c>
      <c r="K51" s="62"/>
    </row>
    <row r="52" spans="1:11" x14ac:dyDescent="0.25">
      <c r="A52">
        <v>48</v>
      </c>
      <c r="B52" s="2" t="s">
        <v>104</v>
      </c>
      <c r="C52" s="2" t="s">
        <v>105</v>
      </c>
      <c r="D52" s="3">
        <v>169</v>
      </c>
      <c r="E52" s="2" t="s">
        <v>6</v>
      </c>
      <c r="G52" s="8">
        <f t="shared" si="0"/>
        <v>101.39999999999999</v>
      </c>
      <c r="I52" s="8">
        <f t="shared" si="1"/>
        <v>84.5</v>
      </c>
      <c r="K52" s="62"/>
    </row>
    <row r="53" spans="1:11" x14ac:dyDescent="0.25">
      <c r="A53">
        <v>49</v>
      </c>
      <c r="B53" s="11" t="s">
        <v>106</v>
      </c>
      <c r="C53" s="11" t="s">
        <v>107</v>
      </c>
      <c r="D53" s="12">
        <v>181</v>
      </c>
      <c r="E53" s="11" t="s">
        <v>6</v>
      </c>
      <c r="G53" s="8">
        <f t="shared" si="0"/>
        <v>108.6</v>
      </c>
      <c r="I53" s="7">
        <f t="shared" si="1"/>
        <v>90.5</v>
      </c>
      <c r="K53" s="62"/>
    </row>
    <row r="54" spans="1:11" x14ac:dyDescent="0.25">
      <c r="A54">
        <v>50</v>
      </c>
      <c r="B54" s="4" t="s">
        <v>108</v>
      </c>
      <c r="C54" s="4" t="s">
        <v>109</v>
      </c>
      <c r="D54" s="5">
        <v>261</v>
      </c>
      <c r="E54" s="4" t="s">
        <v>6</v>
      </c>
      <c r="F54" s="13"/>
      <c r="G54" s="9">
        <f t="shared" si="0"/>
        <v>156.6</v>
      </c>
      <c r="H54" s="13"/>
      <c r="I54" s="9">
        <f t="shared" si="1"/>
        <v>130.5</v>
      </c>
      <c r="K54" s="62"/>
    </row>
    <row r="55" spans="1:11" x14ac:dyDescent="0.25">
      <c r="A55">
        <v>51</v>
      </c>
      <c r="B55" s="2" t="s">
        <v>110</v>
      </c>
      <c r="C55" s="2" t="s">
        <v>111</v>
      </c>
      <c r="D55" s="3">
        <v>166</v>
      </c>
      <c r="E55" s="2" t="s">
        <v>6</v>
      </c>
      <c r="G55" s="8">
        <f t="shared" si="0"/>
        <v>99.6</v>
      </c>
      <c r="I55" s="7">
        <f t="shared" si="1"/>
        <v>83</v>
      </c>
      <c r="K55" s="62"/>
    </row>
    <row r="56" spans="1:11" x14ac:dyDescent="0.25">
      <c r="A56">
        <v>52</v>
      </c>
      <c r="B56" s="2" t="s">
        <v>112</v>
      </c>
      <c r="C56" s="2" t="s">
        <v>113</v>
      </c>
      <c r="D56" s="3">
        <v>161</v>
      </c>
      <c r="E56" s="2" t="s">
        <v>6</v>
      </c>
      <c r="G56" s="8">
        <f t="shared" si="0"/>
        <v>96.6</v>
      </c>
      <c r="I56" s="8">
        <f t="shared" si="1"/>
        <v>80.5</v>
      </c>
      <c r="K56" s="62"/>
    </row>
    <row r="57" spans="1:11" x14ac:dyDescent="0.25">
      <c r="A57">
        <v>53</v>
      </c>
      <c r="B57" s="2" t="s">
        <v>114</v>
      </c>
      <c r="C57" s="2" t="s">
        <v>115</v>
      </c>
      <c r="D57" s="3">
        <v>167</v>
      </c>
      <c r="E57" s="2" t="s">
        <v>6</v>
      </c>
      <c r="G57" s="8">
        <f t="shared" si="0"/>
        <v>100.2</v>
      </c>
      <c r="I57" s="7">
        <f t="shared" si="1"/>
        <v>83.5</v>
      </c>
      <c r="K57" s="62"/>
    </row>
    <row r="58" spans="1:11" x14ac:dyDescent="0.25">
      <c r="A58">
        <v>54</v>
      </c>
      <c r="B58" s="2" t="s">
        <v>116</v>
      </c>
      <c r="C58" s="2" t="s">
        <v>117</v>
      </c>
      <c r="D58" s="3">
        <v>184</v>
      </c>
      <c r="E58" s="2" t="s">
        <v>6</v>
      </c>
      <c r="G58" s="8">
        <f t="shared" si="0"/>
        <v>110.39999999999999</v>
      </c>
      <c r="I58" s="8">
        <f t="shared" si="1"/>
        <v>92</v>
      </c>
      <c r="K58" s="62"/>
    </row>
    <row r="59" spans="1:11" x14ac:dyDescent="0.25">
      <c r="A59">
        <v>55</v>
      </c>
      <c r="B59" s="2" t="s">
        <v>118</v>
      </c>
      <c r="C59" s="2" t="s">
        <v>119</v>
      </c>
      <c r="D59" s="3">
        <v>190</v>
      </c>
      <c r="E59" s="2" t="s">
        <v>6</v>
      </c>
      <c r="G59" s="8">
        <f t="shared" si="0"/>
        <v>114</v>
      </c>
      <c r="I59" s="7">
        <f t="shared" si="1"/>
        <v>95</v>
      </c>
      <c r="K59" s="62"/>
    </row>
    <row r="60" spans="1:11" x14ac:dyDescent="0.25">
      <c r="A60">
        <v>56</v>
      </c>
      <c r="B60" s="2" t="s">
        <v>120</v>
      </c>
      <c r="C60" s="2" t="s">
        <v>121</v>
      </c>
      <c r="D60" s="3">
        <v>2571</v>
      </c>
      <c r="E60" s="2" t="s">
        <v>122</v>
      </c>
      <c r="G60" s="8">
        <f t="shared" si="0"/>
        <v>1542.6</v>
      </c>
      <c r="I60" s="8">
        <f t="shared" si="1"/>
        <v>1285.5</v>
      </c>
      <c r="K60" s="62"/>
    </row>
    <row r="61" spans="1:11" x14ac:dyDescent="0.25">
      <c r="A61">
        <v>57</v>
      </c>
      <c r="B61" s="2" t="s">
        <v>123</v>
      </c>
      <c r="C61" s="2" t="s">
        <v>77</v>
      </c>
      <c r="D61" s="3">
        <v>314</v>
      </c>
      <c r="E61" s="2" t="s">
        <v>77</v>
      </c>
      <c r="G61" s="8">
        <f t="shared" si="0"/>
        <v>188.4</v>
      </c>
      <c r="I61" s="7">
        <f t="shared" si="1"/>
        <v>157</v>
      </c>
      <c r="K61" s="62"/>
    </row>
    <row r="62" spans="1:11" x14ac:dyDescent="0.25">
      <c r="A62">
        <v>58</v>
      </c>
      <c r="B62" s="2" t="s">
        <v>124</v>
      </c>
      <c r="C62" s="2" t="s">
        <v>6</v>
      </c>
      <c r="D62" s="3">
        <v>162</v>
      </c>
      <c r="E62" s="2" t="s">
        <v>6</v>
      </c>
      <c r="G62" s="8">
        <f t="shared" si="0"/>
        <v>97.2</v>
      </c>
      <c r="I62" s="8">
        <f t="shared" si="1"/>
        <v>81</v>
      </c>
      <c r="K62" s="62"/>
    </row>
    <row r="63" spans="1:11" x14ac:dyDescent="0.25">
      <c r="A63">
        <v>59</v>
      </c>
      <c r="B63" s="2" t="s">
        <v>125</v>
      </c>
      <c r="C63" s="2" t="s">
        <v>126</v>
      </c>
      <c r="D63" s="3">
        <v>228</v>
      </c>
      <c r="E63" s="2" t="s">
        <v>55</v>
      </c>
      <c r="G63" s="8">
        <f t="shared" si="0"/>
        <v>136.79999999999998</v>
      </c>
      <c r="I63" s="7">
        <f t="shared" si="1"/>
        <v>114</v>
      </c>
      <c r="K63" s="62"/>
    </row>
    <row r="64" spans="1:11" x14ac:dyDescent="0.25">
      <c r="A64">
        <v>60</v>
      </c>
      <c r="B64" s="2" t="s">
        <v>127</v>
      </c>
      <c r="C64" s="2" t="s">
        <v>128</v>
      </c>
      <c r="D64" s="3">
        <v>199</v>
      </c>
      <c r="E64" s="2" t="s">
        <v>55</v>
      </c>
      <c r="G64" s="8">
        <f t="shared" si="0"/>
        <v>119.39999999999999</v>
      </c>
      <c r="I64" s="8">
        <f t="shared" si="1"/>
        <v>99.5</v>
      </c>
      <c r="K64" s="62"/>
    </row>
    <row r="65" spans="1:11" x14ac:dyDescent="0.25">
      <c r="A65">
        <v>61</v>
      </c>
      <c r="B65" s="2" t="s">
        <v>129</v>
      </c>
      <c r="C65" s="2" t="s">
        <v>130</v>
      </c>
      <c r="D65" s="3">
        <v>223</v>
      </c>
      <c r="E65" s="2" t="s">
        <v>6</v>
      </c>
      <c r="G65" s="8">
        <f t="shared" si="0"/>
        <v>133.79999999999998</v>
      </c>
      <c r="I65" s="7">
        <f t="shared" si="1"/>
        <v>111.5</v>
      </c>
      <c r="K65" s="62"/>
    </row>
    <row r="66" spans="1:11" x14ac:dyDescent="0.25">
      <c r="A66">
        <v>62</v>
      </c>
      <c r="B66" s="2" t="s">
        <v>131</v>
      </c>
      <c r="C66" s="2" t="s">
        <v>132</v>
      </c>
      <c r="D66" s="3">
        <v>346</v>
      </c>
      <c r="E66" s="2" t="s">
        <v>133</v>
      </c>
      <c r="G66" s="8">
        <f t="shared" si="0"/>
        <v>207.6</v>
      </c>
      <c r="I66" s="8">
        <f t="shared" si="1"/>
        <v>173</v>
      </c>
      <c r="K66" s="62"/>
    </row>
    <row r="67" spans="1:11" x14ac:dyDescent="0.25">
      <c r="A67">
        <v>63</v>
      </c>
      <c r="B67" s="2" t="s">
        <v>134</v>
      </c>
      <c r="C67" s="2" t="s">
        <v>135</v>
      </c>
      <c r="D67" s="3">
        <v>384</v>
      </c>
      <c r="E67" s="2" t="s">
        <v>133</v>
      </c>
      <c r="G67" s="8">
        <f t="shared" si="0"/>
        <v>230.39999999999998</v>
      </c>
      <c r="I67" s="7">
        <f t="shared" si="1"/>
        <v>192</v>
      </c>
      <c r="K67" s="62"/>
    </row>
    <row r="68" spans="1:11" x14ac:dyDescent="0.25">
      <c r="A68">
        <v>64</v>
      </c>
      <c r="B68" s="2" t="s">
        <v>136</v>
      </c>
      <c r="C68" s="2" t="s">
        <v>137</v>
      </c>
      <c r="D68" s="3">
        <v>316</v>
      </c>
      <c r="E68" s="2" t="s">
        <v>133</v>
      </c>
      <c r="G68" s="8">
        <f t="shared" si="0"/>
        <v>189.6</v>
      </c>
      <c r="I68" s="8">
        <f t="shared" si="1"/>
        <v>158</v>
      </c>
    </row>
  </sheetData>
  <mergeCells count="1">
    <mergeCell ref="B2:E2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Frontpage</vt:lpstr>
      <vt:lpstr>Calculations</vt:lpstr>
      <vt:lpstr>Rates</vt:lpstr>
      <vt:lpstr>Frontpage!Print_Area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2018-01-12T09:58:49Z</dcterms:modified>
</cp:coreProperties>
</file>